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9320" windowHeight="13860" activeTab="0"/>
  </bookViews>
  <sheets>
    <sheet name="Tabelle2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<sst xmlns="http://schemas.openxmlformats.org/spreadsheetml/2006/main" count="46" uniqueCount="17">
  <si>
    <t>Excess capacity</t>
  </si>
  <si>
    <t>Available
capacity</t>
  </si>
  <si>
    <t>Beginning inventory</t>
  </si>
  <si>
    <t>Period 1</t>
  </si>
  <si>
    <t>Regular time</t>
  </si>
  <si>
    <t>Overtime</t>
  </si>
  <si>
    <t>Period 2</t>
  </si>
  <si>
    <t>Period 3</t>
  </si>
  <si>
    <t>Demand</t>
  </si>
  <si>
    <t>Spaltenminimum</t>
  </si>
  <si>
    <t>x</t>
  </si>
  <si>
    <t>Modi</t>
  </si>
  <si>
    <t>u</t>
  </si>
  <si>
    <t>v</t>
  </si>
  <si>
    <t>Period 4</t>
  </si>
  <si>
    <t>Final inventory</t>
  </si>
  <si>
    <t>Cost reduction ($)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</si>
</sst>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3" fontId="0" fillId="0" borderId="0" xfId="15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G45" sqref="G45:H45"/>
    </sheetView>
  </sheetViews>
  <sheetFormatPr defaultColWidth="11.421875" defaultRowHeight="12.75"/>
  <cols>
    <col min="1" max="1" width="8.28125" style="2" customWidth="1"/>
    <col min="2" max="2" width="8.57421875" style="2" customWidth="1"/>
    <col min="3" max="3" width="5.28125" style="2" customWidth="1"/>
    <col min="4" max="4" width="6.7109375" style="2" customWidth="1"/>
    <col min="5" max="5" width="5.28125" style="2" customWidth="1"/>
    <col min="6" max="6" width="7.00390625" style="2" customWidth="1"/>
    <col min="7" max="7" width="5.28125" style="2" customWidth="1"/>
    <col min="8" max="8" width="6.28125" style="2" customWidth="1"/>
    <col min="9" max="14" width="5.28125" style="2" customWidth="1"/>
    <col min="15" max="15" width="9.7109375" style="2" customWidth="1"/>
    <col min="16" max="16" width="9.00390625" style="2" customWidth="1"/>
    <col min="17" max="17" width="14.28125" style="2" customWidth="1"/>
    <col min="18" max="18" width="12.140625" style="2" bestFit="1" customWidth="1"/>
    <col min="19" max="16384" width="11.421875" style="2" customWidth="1"/>
  </cols>
  <sheetData>
    <row r="1" s="8" customFormat="1" ht="12.75">
      <c r="A1" s="9" t="s">
        <v>9</v>
      </c>
    </row>
    <row r="2" spans="1:15" ht="28.5" customHeight="1">
      <c r="A2" s="13"/>
      <c r="B2" s="14"/>
      <c r="C2" s="21">
        <v>1</v>
      </c>
      <c r="D2" s="22"/>
      <c r="E2" s="21">
        <v>2</v>
      </c>
      <c r="F2" s="22"/>
      <c r="G2" s="21">
        <v>3</v>
      </c>
      <c r="H2" s="22"/>
      <c r="I2" s="21">
        <v>4</v>
      </c>
      <c r="J2" s="22"/>
      <c r="K2" s="25" t="s">
        <v>15</v>
      </c>
      <c r="L2" s="22"/>
      <c r="M2" s="13" t="s">
        <v>0</v>
      </c>
      <c r="N2" s="14"/>
      <c r="O2" s="1" t="s">
        <v>1</v>
      </c>
    </row>
    <row r="3" spans="1:15" ht="12.75">
      <c r="A3" s="15" t="s">
        <v>2</v>
      </c>
      <c r="B3" s="16"/>
      <c r="C3" s="3"/>
      <c r="D3" s="4">
        <v>0</v>
      </c>
      <c r="E3" s="3"/>
      <c r="F3" s="4">
        <v>15</v>
      </c>
      <c r="G3" s="3"/>
      <c r="H3" s="4">
        <v>30</v>
      </c>
      <c r="I3" s="3"/>
      <c r="J3" s="4">
        <v>45</v>
      </c>
      <c r="K3" s="3"/>
      <c r="L3" s="4">
        <v>60</v>
      </c>
      <c r="M3" s="3"/>
      <c r="N3" s="4">
        <v>0</v>
      </c>
      <c r="O3" s="19">
        <v>2</v>
      </c>
    </row>
    <row r="4" spans="1:17" ht="12.75">
      <c r="A4" s="17"/>
      <c r="B4" s="18"/>
      <c r="C4" s="5">
        <v>2</v>
      </c>
      <c r="D4" s="6"/>
      <c r="E4" s="5"/>
      <c r="F4" s="6"/>
      <c r="G4" s="5"/>
      <c r="H4" s="6"/>
      <c r="I4" s="5"/>
      <c r="J4" s="6"/>
      <c r="K4" s="5"/>
      <c r="L4" s="6"/>
      <c r="M4" s="7"/>
      <c r="N4" s="6"/>
      <c r="O4" s="20"/>
      <c r="P4" s="2" t="s">
        <v>10</v>
      </c>
      <c r="Q4" s="2">
        <f>C4*D3+E4*F3+G4*H3+I4*J3+M4*N3+K4*L3</f>
        <v>0</v>
      </c>
    </row>
    <row r="5" spans="1:15" ht="12.75">
      <c r="A5" s="19" t="s">
        <v>3</v>
      </c>
      <c r="B5" s="19" t="s">
        <v>4</v>
      </c>
      <c r="C5" s="3"/>
      <c r="D5" s="4">
        <v>500</v>
      </c>
      <c r="E5" s="3"/>
      <c r="F5" s="4">
        <f>D5+15</f>
        <v>515</v>
      </c>
      <c r="G5" s="3"/>
      <c r="H5" s="4">
        <f>F5+15</f>
        <v>530</v>
      </c>
      <c r="I5" s="3"/>
      <c r="J5" s="4">
        <f>H5+15</f>
        <v>545</v>
      </c>
      <c r="K5" s="3"/>
      <c r="L5" s="4">
        <f>J5+15</f>
        <v>560</v>
      </c>
      <c r="M5" s="3"/>
      <c r="N5" s="4">
        <v>0</v>
      </c>
      <c r="O5" s="19">
        <f>400*1.15</f>
        <v>459.99999999999994</v>
      </c>
    </row>
    <row r="6" spans="1:17" ht="12.75">
      <c r="A6" s="23"/>
      <c r="B6" s="20"/>
      <c r="C6" s="5">
        <v>418</v>
      </c>
      <c r="D6" s="6"/>
      <c r="E6" s="7"/>
      <c r="F6" s="6"/>
      <c r="G6" s="5"/>
      <c r="H6" s="6"/>
      <c r="I6" s="5"/>
      <c r="J6" s="6"/>
      <c r="K6" s="5"/>
      <c r="L6" s="6"/>
      <c r="M6" s="5">
        <v>42</v>
      </c>
      <c r="N6" s="6"/>
      <c r="O6" s="20"/>
      <c r="Q6" s="2">
        <f>C6*D5+E6*F5+G6*H5+I6*J5+M6*N5+K6*L5</f>
        <v>209000</v>
      </c>
    </row>
    <row r="7" spans="1:15" ht="12.75">
      <c r="A7" s="23"/>
      <c r="B7" s="19" t="s">
        <v>5</v>
      </c>
      <c r="C7" s="3"/>
      <c r="D7" s="4">
        <f>D5*1.65</f>
        <v>825</v>
      </c>
      <c r="E7" s="3"/>
      <c r="F7" s="4">
        <f>D7+15</f>
        <v>840</v>
      </c>
      <c r="G7" s="3"/>
      <c r="H7" s="4">
        <f>F7+15</f>
        <v>855</v>
      </c>
      <c r="I7" s="3"/>
      <c r="J7" s="4">
        <f>H7+15</f>
        <v>870</v>
      </c>
      <c r="K7" s="3"/>
      <c r="L7" s="4">
        <f>J7+15</f>
        <v>885</v>
      </c>
      <c r="M7" s="3"/>
      <c r="N7" s="4">
        <v>0</v>
      </c>
      <c r="O7" s="19">
        <f>50*1.15</f>
        <v>57.49999999999999</v>
      </c>
    </row>
    <row r="8" spans="1:17" ht="12.75">
      <c r="A8" s="20"/>
      <c r="B8" s="20"/>
      <c r="C8" s="5"/>
      <c r="D8" s="6"/>
      <c r="E8" s="7"/>
      <c r="F8" s="6"/>
      <c r="G8" s="5"/>
      <c r="H8" s="6"/>
      <c r="I8" s="5"/>
      <c r="J8" s="6"/>
      <c r="K8" s="5"/>
      <c r="L8" s="6"/>
      <c r="M8" s="5">
        <v>57.5</v>
      </c>
      <c r="N8" s="6"/>
      <c r="O8" s="20"/>
      <c r="Q8" s="2">
        <f>C8*D7+E8*F7+G8*H7+I8*J7+M8*N7+K8*L7</f>
        <v>0</v>
      </c>
    </row>
    <row r="9" spans="1:15" ht="12.75">
      <c r="A9" s="19" t="s">
        <v>6</v>
      </c>
      <c r="B9" s="19" t="s">
        <v>4</v>
      </c>
      <c r="C9" s="3"/>
      <c r="D9" s="4">
        <f>F9*1.3</f>
        <v>650</v>
      </c>
      <c r="E9" s="3"/>
      <c r="F9" s="4">
        <v>500</v>
      </c>
      <c r="G9" s="3"/>
      <c r="H9" s="4">
        <f>F9+15</f>
        <v>515</v>
      </c>
      <c r="I9" s="3"/>
      <c r="J9" s="4">
        <f>H9+15</f>
        <v>530</v>
      </c>
      <c r="K9" s="3"/>
      <c r="L9" s="4">
        <f>J9+15</f>
        <v>545</v>
      </c>
      <c r="M9" s="3"/>
      <c r="N9" s="4">
        <v>0</v>
      </c>
      <c r="O9" s="19">
        <f>400*1.15</f>
        <v>459.99999999999994</v>
      </c>
    </row>
    <row r="10" spans="1:17" ht="12.75">
      <c r="A10" s="23"/>
      <c r="B10" s="20"/>
      <c r="C10" s="11"/>
      <c r="D10" s="6"/>
      <c r="E10" s="5">
        <v>350</v>
      </c>
      <c r="F10" s="6"/>
      <c r="G10" s="5"/>
      <c r="H10" s="6"/>
      <c r="I10" s="5"/>
      <c r="J10" s="6"/>
      <c r="K10" s="5"/>
      <c r="L10" s="6"/>
      <c r="M10" s="5">
        <v>110</v>
      </c>
      <c r="N10" s="6"/>
      <c r="O10" s="20"/>
      <c r="Q10" s="2">
        <f>C10*D9+E10*F9+G10*H9+I10*J9+M10*N9+K10*L9</f>
        <v>175000</v>
      </c>
    </row>
    <row r="11" spans="1:15" ht="12.75">
      <c r="A11" s="23"/>
      <c r="B11" s="19" t="s">
        <v>5</v>
      </c>
      <c r="C11" s="3"/>
      <c r="D11" s="10">
        <f>F11*1.3</f>
        <v>1072.5</v>
      </c>
      <c r="E11" s="3"/>
      <c r="F11" s="4">
        <f>F9*1.65</f>
        <v>825</v>
      </c>
      <c r="G11" s="3"/>
      <c r="H11" s="4">
        <f>F11+15</f>
        <v>840</v>
      </c>
      <c r="I11" s="3"/>
      <c r="J11" s="4">
        <f>H11+15</f>
        <v>855</v>
      </c>
      <c r="K11" s="3"/>
      <c r="L11" s="4">
        <f>J11+15</f>
        <v>870</v>
      </c>
      <c r="M11" s="3"/>
      <c r="N11" s="4">
        <v>0</v>
      </c>
      <c r="O11" s="19">
        <f>50*1.15</f>
        <v>57.49999999999999</v>
      </c>
    </row>
    <row r="12" spans="1:17" ht="12.75">
      <c r="A12" s="20"/>
      <c r="B12" s="20"/>
      <c r="C12" s="5"/>
      <c r="D12" s="6"/>
      <c r="E12" s="7"/>
      <c r="F12" s="6"/>
      <c r="G12" s="5"/>
      <c r="H12" s="6"/>
      <c r="I12" s="5"/>
      <c r="J12" s="6"/>
      <c r="K12" s="5"/>
      <c r="L12" s="6"/>
      <c r="M12" s="5">
        <v>57.5</v>
      </c>
      <c r="N12" s="6"/>
      <c r="O12" s="20"/>
      <c r="Q12" s="2">
        <f>C12*D11+E12*F11+G12*H11+I12*J11+M12*N11+K12*L11</f>
        <v>0</v>
      </c>
    </row>
    <row r="13" spans="1:15" ht="12.75">
      <c r="A13" s="19" t="s">
        <v>7</v>
      </c>
      <c r="B13" s="19" t="s">
        <v>4</v>
      </c>
      <c r="C13" s="3"/>
      <c r="D13" s="4">
        <f>H13*1.6</f>
        <v>800</v>
      </c>
      <c r="E13" s="3"/>
      <c r="F13" s="4">
        <f>H13*1.3</f>
        <v>650</v>
      </c>
      <c r="G13" s="3"/>
      <c r="H13" s="4">
        <v>500</v>
      </c>
      <c r="I13" s="3"/>
      <c r="J13" s="4">
        <f>H13+15</f>
        <v>515</v>
      </c>
      <c r="K13" s="3"/>
      <c r="L13" s="4">
        <f>J13+15</f>
        <v>530</v>
      </c>
      <c r="M13" s="3"/>
      <c r="N13" s="4">
        <v>0</v>
      </c>
      <c r="O13" s="19">
        <f>400*1.15</f>
        <v>459.99999999999994</v>
      </c>
    </row>
    <row r="14" spans="1:17" ht="12.75">
      <c r="A14" s="23"/>
      <c r="B14" s="20"/>
      <c r="C14" s="5"/>
      <c r="D14" s="6"/>
      <c r="E14" s="7"/>
      <c r="F14" s="6"/>
      <c r="G14" s="5">
        <v>410</v>
      </c>
      <c r="H14" s="6"/>
      <c r="I14" s="5"/>
      <c r="J14" s="6"/>
      <c r="K14" s="5"/>
      <c r="L14" s="6"/>
      <c r="M14" s="5">
        <v>50</v>
      </c>
      <c r="N14" s="6"/>
      <c r="O14" s="20"/>
      <c r="Q14" s="2">
        <f>C14*D13+E14*F13+G14*H13+I14*J13+M14*N13+K14*L13</f>
        <v>205000</v>
      </c>
    </row>
    <row r="15" spans="1:15" ht="12.75">
      <c r="A15" s="23"/>
      <c r="B15" s="19" t="s">
        <v>5</v>
      </c>
      <c r="C15" s="3"/>
      <c r="D15" s="4">
        <f>H15*1.6</f>
        <v>1320</v>
      </c>
      <c r="E15" s="3"/>
      <c r="F15" s="10">
        <f>H15*1.3</f>
        <v>1072.5</v>
      </c>
      <c r="G15" s="3"/>
      <c r="H15" s="4">
        <f>H13*1.65</f>
        <v>825</v>
      </c>
      <c r="I15" s="3"/>
      <c r="J15" s="4">
        <f>H15+15</f>
        <v>840</v>
      </c>
      <c r="K15" s="3"/>
      <c r="L15" s="4">
        <f>J15+15</f>
        <v>855</v>
      </c>
      <c r="M15" s="3"/>
      <c r="N15" s="4">
        <v>0</v>
      </c>
      <c r="O15" s="19">
        <f>50*1.15</f>
        <v>57.49999999999999</v>
      </c>
    </row>
    <row r="16" spans="1:17" ht="12.75">
      <c r="A16" s="20"/>
      <c r="B16" s="20"/>
      <c r="C16" s="5"/>
      <c r="D16" s="6"/>
      <c r="E16" s="7"/>
      <c r="F16" s="6"/>
      <c r="G16" s="5"/>
      <c r="H16" s="6"/>
      <c r="I16" s="5"/>
      <c r="J16" s="6"/>
      <c r="K16" s="5"/>
      <c r="L16" s="6"/>
      <c r="M16" s="5">
        <v>57.5</v>
      </c>
      <c r="N16" s="6"/>
      <c r="O16" s="20"/>
      <c r="Q16" s="2">
        <f>C16*D15+E16*F15+G16*H15+I16*J15+M16*N15+K16*L15</f>
        <v>0</v>
      </c>
    </row>
    <row r="17" spans="1:15" ht="12.75">
      <c r="A17" s="19" t="s">
        <v>14</v>
      </c>
      <c r="B17" s="19" t="s">
        <v>4</v>
      </c>
      <c r="C17" s="3"/>
      <c r="D17" s="4">
        <f>1.9*J17</f>
        <v>950</v>
      </c>
      <c r="E17" s="3"/>
      <c r="F17" s="4">
        <f>J17*1.6</f>
        <v>800</v>
      </c>
      <c r="G17" s="3"/>
      <c r="H17" s="4">
        <f>J17*1.3</f>
        <v>650</v>
      </c>
      <c r="I17" s="3"/>
      <c r="J17" s="4">
        <v>500</v>
      </c>
      <c r="K17" s="3"/>
      <c r="L17" s="4">
        <f>J17+15</f>
        <v>515</v>
      </c>
      <c r="M17" s="3"/>
      <c r="N17" s="4">
        <v>0</v>
      </c>
      <c r="O17" s="19">
        <f>400*1.15</f>
        <v>459.99999999999994</v>
      </c>
    </row>
    <row r="18" spans="1:17" ht="12.75">
      <c r="A18" s="23"/>
      <c r="B18" s="20"/>
      <c r="C18" s="5"/>
      <c r="D18" s="6"/>
      <c r="E18" s="7"/>
      <c r="F18" s="6"/>
      <c r="G18" s="5"/>
      <c r="H18" s="6"/>
      <c r="I18" s="5">
        <v>315</v>
      </c>
      <c r="J18" s="6"/>
      <c r="K18" s="5">
        <v>3</v>
      </c>
      <c r="L18" s="6"/>
      <c r="M18" s="5">
        <v>142</v>
      </c>
      <c r="N18" s="6"/>
      <c r="O18" s="20"/>
      <c r="Q18" s="2">
        <f>C18*D17+E18*F17+G18*H17+I18*J17+M18*N17+K18*L17</f>
        <v>159045</v>
      </c>
    </row>
    <row r="19" spans="1:15" ht="12.75">
      <c r="A19" s="23"/>
      <c r="B19" s="19" t="s">
        <v>5</v>
      </c>
      <c r="C19" s="3"/>
      <c r="D19" s="4">
        <f>1.9*J19</f>
        <v>1567.5</v>
      </c>
      <c r="E19" s="3"/>
      <c r="F19" s="4">
        <f>J19*1.6</f>
        <v>1320</v>
      </c>
      <c r="G19" s="3"/>
      <c r="H19" s="10">
        <f>J19*1.3</f>
        <v>1072.5</v>
      </c>
      <c r="I19" s="3"/>
      <c r="J19" s="4">
        <f>J17*1.65</f>
        <v>825</v>
      </c>
      <c r="K19" s="3"/>
      <c r="L19" s="4">
        <f>J19+15</f>
        <v>840</v>
      </c>
      <c r="M19" s="3"/>
      <c r="N19" s="4">
        <v>0</v>
      </c>
      <c r="O19" s="19">
        <f>50*1.15</f>
        <v>57.49999999999999</v>
      </c>
    </row>
    <row r="20" spans="1:17" ht="12.75">
      <c r="A20" s="20"/>
      <c r="B20" s="20"/>
      <c r="C20" s="5"/>
      <c r="D20" s="6"/>
      <c r="E20" s="7"/>
      <c r="F20" s="6"/>
      <c r="G20" s="5"/>
      <c r="H20" s="6"/>
      <c r="I20" s="5"/>
      <c r="J20" s="6"/>
      <c r="K20" s="5"/>
      <c r="L20" s="6"/>
      <c r="M20" s="5">
        <v>57.5</v>
      </c>
      <c r="N20" s="6"/>
      <c r="O20" s="20"/>
      <c r="P20" s="2" t="s">
        <v>10</v>
      </c>
      <c r="Q20" s="2">
        <f>C20*D19+E20*F19+G20*H19+I20*J19+M20*N19+K20*L19</f>
        <v>0</v>
      </c>
    </row>
    <row r="21" spans="1:15" ht="12.75">
      <c r="A21" s="13" t="s">
        <v>8</v>
      </c>
      <c r="B21" s="14"/>
      <c r="C21" s="24">
        <v>420</v>
      </c>
      <c r="D21" s="24"/>
      <c r="E21" s="24">
        <v>350</v>
      </c>
      <c r="F21" s="24"/>
      <c r="G21" s="24">
        <v>410</v>
      </c>
      <c r="H21" s="24"/>
      <c r="I21" s="24">
        <v>315</v>
      </c>
      <c r="J21" s="24"/>
      <c r="K21" s="24">
        <v>3</v>
      </c>
      <c r="L21" s="24"/>
      <c r="M21" s="24">
        <f>O21-C21-E21-G21-I21-K21</f>
        <v>573.9999999999995</v>
      </c>
      <c r="N21" s="24"/>
      <c r="O21" s="1">
        <f>SUM(O3:O20)</f>
        <v>2071.9999999999995</v>
      </c>
    </row>
    <row r="22" spans="3:17" ht="12.75">
      <c r="C22" s="2" t="s">
        <v>10</v>
      </c>
      <c r="E22" s="2" t="s">
        <v>10</v>
      </c>
      <c r="G22" s="2" t="s">
        <v>10</v>
      </c>
      <c r="I22" s="2" t="s">
        <v>10</v>
      </c>
      <c r="K22" s="2" t="s">
        <v>10</v>
      </c>
      <c r="M22" s="2">
        <f>M20+M18+M16+M14+M12+M10+M8+M6</f>
        <v>574</v>
      </c>
      <c r="Q22" s="2">
        <f>Q20+Q18+Q16+Q14+Q12+Q10+Q8+Q6+Q4</f>
        <v>748045</v>
      </c>
    </row>
    <row r="25" spans="1:17" ht="12.75">
      <c r="A25" s="9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6" ht="25.5">
      <c r="A26" s="13"/>
      <c r="B26" s="14"/>
      <c r="C26" s="21">
        <v>1</v>
      </c>
      <c r="D26" s="22"/>
      <c r="E26" s="21">
        <v>2</v>
      </c>
      <c r="F26" s="22"/>
      <c r="G26" s="21">
        <v>3</v>
      </c>
      <c r="H26" s="22"/>
      <c r="I26" s="21">
        <v>4</v>
      </c>
      <c r="J26" s="22"/>
      <c r="K26" s="25" t="s">
        <v>15</v>
      </c>
      <c r="L26" s="22"/>
      <c r="M26" s="13" t="s">
        <v>0</v>
      </c>
      <c r="N26" s="14"/>
      <c r="O26" s="1" t="s">
        <v>1</v>
      </c>
      <c r="P26" s="2" t="s">
        <v>12</v>
      </c>
    </row>
    <row r="27" spans="1:16" ht="12.75">
      <c r="A27" s="15" t="s">
        <v>2</v>
      </c>
      <c r="B27" s="16"/>
      <c r="C27" s="3">
        <f>D27-$P27-C$46</f>
        <v>0</v>
      </c>
      <c r="D27" s="4">
        <v>0</v>
      </c>
      <c r="E27" s="3">
        <f>F27-$P27-E$46</f>
        <v>15</v>
      </c>
      <c r="F27" s="4">
        <v>15</v>
      </c>
      <c r="G27" s="3">
        <f>H27-$P27-G$46</f>
        <v>30</v>
      </c>
      <c r="H27" s="4">
        <v>30</v>
      </c>
      <c r="I27" s="3">
        <f>J27-$P27-I$46</f>
        <v>45</v>
      </c>
      <c r="J27" s="4">
        <v>45</v>
      </c>
      <c r="K27" s="3">
        <f>L27-$P27-K$46</f>
        <v>45</v>
      </c>
      <c r="L27" s="4">
        <v>60</v>
      </c>
      <c r="M27" s="3">
        <f>N27-$P27-M$46</f>
        <v>500</v>
      </c>
      <c r="N27" s="4">
        <v>0</v>
      </c>
      <c r="O27" s="19">
        <v>2</v>
      </c>
      <c r="P27" s="2">
        <v>-500</v>
      </c>
    </row>
    <row r="28" spans="1:17" ht="12.75">
      <c r="A28" s="17"/>
      <c r="B28" s="18"/>
      <c r="C28" s="5">
        <v>2</v>
      </c>
      <c r="D28" s="6"/>
      <c r="E28" s="5"/>
      <c r="F28" s="6"/>
      <c r="G28" s="5"/>
      <c r="H28" s="6"/>
      <c r="I28" s="5"/>
      <c r="J28" s="6"/>
      <c r="K28" s="5"/>
      <c r="L28" s="6"/>
      <c r="M28" s="7"/>
      <c r="N28" s="6"/>
      <c r="O28" s="20"/>
      <c r="Q28" s="2">
        <f>C28*D27+E28*F27+G28*H27+I28*J27+M28*N27+K28*L27</f>
        <v>0</v>
      </c>
    </row>
    <row r="29" spans="1:16" ht="12.75">
      <c r="A29" s="19" t="s">
        <v>3</v>
      </c>
      <c r="B29" s="19" t="s">
        <v>4</v>
      </c>
      <c r="C29" s="3">
        <f>D29-$P29-C$46</f>
        <v>0</v>
      </c>
      <c r="D29" s="4">
        <v>500</v>
      </c>
      <c r="E29" s="3">
        <f>F29-$P29-E$46</f>
        <v>15</v>
      </c>
      <c r="F29" s="4">
        <f>D29+15</f>
        <v>515</v>
      </c>
      <c r="G29" s="3">
        <f>H29-$P29-G$46</f>
        <v>30</v>
      </c>
      <c r="H29" s="4">
        <f>F29+15</f>
        <v>530</v>
      </c>
      <c r="I29" s="3">
        <f>J29-$P29-I$46</f>
        <v>45</v>
      </c>
      <c r="J29" s="4">
        <f>H29+15</f>
        <v>545</v>
      </c>
      <c r="K29" s="3">
        <f>L29-$P29-K$46</f>
        <v>45</v>
      </c>
      <c r="L29" s="4">
        <f>J29+15</f>
        <v>560</v>
      </c>
      <c r="M29" s="3">
        <f>N29-$P29-M$46</f>
        <v>0</v>
      </c>
      <c r="N29" s="4">
        <v>0</v>
      </c>
      <c r="O29" s="19">
        <f>400*1.15</f>
        <v>459.99999999999994</v>
      </c>
      <c r="P29" s="2">
        <v>0</v>
      </c>
    </row>
    <row r="30" spans="1:17" ht="12.75">
      <c r="A30" s="23"/>
      <c r="B30" s="20"/>
      <c r="C30" s="5">
        <v>418</v>
      </c>
      <c r="D30" s="6"/>
      <c r="E30" s="7"/>
      <c r="F30" s="6"/>
      <c r="G30" s="5"/>
      <c r="H30" s="6"/>
      <c r="I30" s="5"/>
      <c r="J30" s="6"/>
      <c r="K30" s="5"/>
      <c r="L30" s="6"/>
      <c r="M30" s="5">
        <v>42</v>
      </c>
      <c r="N30" s="6"/>
      <c r="O30" s="20"/>
      <c r="Q30" s="2">
        <f>C30*D29+E30*F29+G30*H29+I30*J29+M30*N29+K30*L29</f>
        <v>209000</v>
      </c>
    </row>
    <row r="31" spans="1:16" ht="12.75">
      <c r="A31" s="23"/>
      <c r="B31" s="19" t="s">
        <v>5</v>
      </c>
      <c r="C31" s="3">
        <f>D31-$P31-C$46</f>
        <v>325</v>
      </c>
      <c r="D31" s="4">
        <f>D29*1.65</f>
        <v>825</v>
      </c>
      <c r="E31" s="3">
        <f>F31-$P31-E$46</f>
        <v>340</v>
      </c>
      <c r="F31" s="4">
        <f>D31+15</f>
        <v>840</v>
      </c>
      <c r="G31" s="3">
        <f>H31-$P31-G$46</f>
        <v>355</v>
      </c>
      <c r="H31" s="4">
        <f>F31+15</f>
        <v>855</v>
      </c>
      <c r="I31" s="3">
        <f>J31-$P31-I$46</f>
        <v>370</v>
      </c>
      <c r="J31" s="4">
        <f>H31+15</f>
        <v>870</v>
      </c>
      <c r="K31" s="3">
        <f>L31-$P31-K$46</f>
        <v>370</v>
      </c>
      <c r="L31" s="4">
        <f>J31+15</f>
        <v>885</v>
      </c>
      <c r="M31" s="3">
        <f>N31-$P31-M$46</f>
        <v>0</v>
      </c>
      <c r="N31" s="4">
        <v>0</v>
      </c>
      <c r="O31" s="19">
        <f>50*1.15</f>
        <v>57.49999999999999</v>
      </c>
      <c r="P31" s="2">
        <v>0</v>
      </c>
    </row>
    <row r="32" spans="1:17" ht="12.75">
      <c r="A32" s="20"/>
      <c r="B32" s="20"/>
      <c r="C32" s="5"/>
      <c r="D32" s="6"/>
      <c r="E32" s="7"/>
      <c r="F32" s="6"/>
      <c r="G32" s="5"/>
      <c r="H32" s="6"/>
      <c r="I32" s="5"/>
      <c r="J32" s="6"/>
      <c r="K32" s="5"/>
      <c r="L32" s="6"/>
      <c r="M32" s="5">
        <v>57.5</v>
      </c>
      <c r="N32" s="6"/>
      <c r="O32" s="20"/>
      <c r="Q32" s="2">
        <f>C32*D31+E32*F31+G32*H31+I32*J31+M32*N31+K32*L31</f>
        <v>0</v>
      </c>
    </row>
    <row r="33" spans="1:16" ht="12.75">
      <c r="A33" s="19" t="s">
        <v>6</v>
      </c>
      <c r="B33" s="19" t="s">
        <v>4</v>
      </c>
      <c r="C33" s="3">
        <f>D33-$P33-C$46</f>
        <v>150</v>
      </c>
      <c r="D33" s="4">
        <f>F33*1.3</f>
        <v>650</v>
      </c>
      <c r="E33" s="3">
        <f>F33-$P33-E$46</f>
        <v>0</v>
      </c>
      <c r="F33" s="4">
        <v>500</v>
      </c>
      <c r="G33" s="3">
        <f>H33-$P33-G$46</f>
        <v>15</v>
      </c>
      <c r="H33" s="4">
        <f>F33+15</f>
        <v>515</v>
      </c>
      <c r="I33" s="3">
        <f>J33-$P33-I$46</f>
        <v>30</v>
      </c>
      <c r="J33" s="4">
        <f>H33+15</f>
        <v>530</v>
      </c>
      <c r="K33" s="3">
        <f>L33-$P33-K$46</f>
        <v>30</v>
      </c>
      <c r="L33" s="4">
        <f>J33+15</f>
        <v>545</v>
      </c>
      <c r="M33" s="3">
        <f>N33-$P33-M$46</f>
        <v>0</v>
      </c>
      <c r="N33" s="4">
        <v>0</v>
      </c>
      <c r="O33" s="19">
        <f>400*1.15</f>
        <v>459.99999999999994</v>
      </c>
      <c r="P33" s="2">
        <v>0</v>
      </c>
    </row>
    <row r="34" spans="1:17" ht="12.75">
      <c r="A34" s="23"/>
      <c r="B34" s="20"/>
      <c r="C34" s="11"/>
      <c r="D34" s="6"/>
      <c r="E34" s="5">
        <v>350</v>
      </c>
      <c r="F34" s="6"/>
      <c r="G34" s="5"/>
      <c r="H34" s="6"/>
      <c r="I34" s="5"/>
      <c r="J34" s="6"/>
      <c r="K34" s="5"/>
      <c r="L34" s="6"/>
      <c r="M34" s="5">
        <v>110</v>
      </c>
      <c r="N34" s="6"/>
      <c r="O34" s="20"/>
      <c r="Q34" s="2">
        <f>C34*D33+E34*F33+G34*H33+I34*J33+M34*N33+K34*L33</f>
        <v>175000</v>
      </c>
    </row>
    <row r="35" spans="1:16" ht="12.75">
      <c r="A35" s="23"/>
      <c r="B35" s="19" t="s">
        <v>5</v>
      </c>
      <c r="C35" s="3">
        <f>D35-P$27-$C54</f>
        <v>1572.5</v>
      </c>
      <c r="D35" s="10">
        <f>F35*1.3</f>
        <v>1072.5</v>
      </c>
      <c r="E35" s="3">
        <f>F35-R$27-$C54</f>
        <v>825</v>
      </c>
      <c r="F35" s="4">
        <f>F33*1.65</f>
        <v>825</v>
      </c>
      <c r="G35" s="3">
        <f>H35-T$27-$C54</f>
        <v>840</v>
      </c>
      <c r="H35" s="4">
        <f>F35+15</f>
        <v>840</v>
      </c>
      <c r="I35" s="3">
        <f>J35-V$27-$C54</f>
        <v>855</v>
      </c>
      <c r="J35" s="4">
        <f>H35+15</f>
        <v>855</v>
      </c>
      <c r="K35" s="3">
        <f>L35-X$27-$C54</f>
        <v>870</v>
      </c>
      <c r="L35" s="4">
        <f>J35+15</f>
        <v>870</v>
      </c>
      <c r="M35" s="3">
        <f>N35-Z$27-$C54</f>
        <v>0</v>
      </c>
      <c r="N35" s="4">
        <v>0</v>
      </c>
      <c r="O35" s="19">
        <f>50*1.15</f>
        <v>57.49999999999999</v>
      </c>
      <c r="P35" s="2">
        <v>0</v>
      </c>
    </row>
    <row r="36" spans="1:17" ht="12.75">
      <c r="A36" s="20"/>
      <c r="B36" s="20"/>
      <c r="C36" s="5"/>
      <c r="D36" s="6"/>
      <c r="E36" s="7"/>
      <c r="F36" s="6"/>
      <c r="G36" s="5"/>
      <c r="H36" s="6"/>
      <c r="I36" s="5"/>
      <c r="J36" s="6"/>
      <c r="K36" s="5"/>
      <c r="L36" s="6"/>
      <c r="M36" s="5">
        <v>57.5</v>
      </c>
      <c r="N36" s="6"/>
      <c r="O36" s="20"/>
      <c r="Q36" s="2">
        <f>C36*D35+E36*F35+G36*H35+I36*J35+M36*N35+K36*L35</f>
        <v>0</v>
      </c>
    </row>
    <row r="37" spans="1:16" ht="12.75">
      <c r="A37" s="19" t="s">
        <v>7</v>
      </c>
      <c r="B37" s="19" t="s">
        <v>4</v>
      </c>
      <c r="C37" s="3">
        <f>D37-$P37-C$46</f>
        <v>300</v>
      </c>
      <c r="D37" s="4">
        <f>H37*1.6</f>
        <v>800</v>
      </c>
      <c r="E37" s="3">
        <f>F37-$P37-E$46</f>
        <v>150</v>
      </c>
      <c r="F37" s="4">
        <f>H37*1.3</f>
        <v>650</v>
      </c>
      <c r="G37" s="3">
        <f>H37-$P37-G$46</f>
        <v>0</v>
      </c>
      <c r="H37" s="4">
        <v>500</v>
      </c>
      <c r="I37" s="3">
        <f>J37-$P37-I$46</f>
        <v>15</v>
      </c>
      <c r="J37" s="4">
        <f>H37+15</f>
        <v>515</v>
      </c>
      <c r="K37" s="3">
        <f>L37-$P37-K$46</f>
        <v>15</v>
      </c>
      <c r="L37" s="4">
        <f>J37+15</f>
        <v>530</v>
      </c>
      <c r="M37" s="3">
        <f>N37-$P37-M$46</f>
        <v>0</v>
      </c>
      <c r="N37" s="4">
        <v>0</v>
      </c>
      <c r="O37" s="19">
        <f>400*1.15</f>
        <v>459.99999999999994</v>
      </c>
      <c r="P37" s="2">
        <v>0</v>
      </c>
    </row>
    <row r="38" spans="1:17" ht="12.75">
      <c r="A38" s="23"/>
      <c r="B38" s="20"/>
      <c r="C38" s="5"/>
      <c r="D38" s="6"/>
      <c r="E38" s="7"/>
      <c r="F38" s="6"/>
      <c r="G38" s="5">
        <v>410</v>
      </c>
      <c r="H38" s="6"/>
      <c r="I38" s="5"/>
      <c r="J38" s="6"/>
      <c r="K38" s="5"/>
      <c r="L38" s="6"/>
      <c r="M38" s="5">
        <v>50</v>
      </c>
      <c r="N38" s="6"/>
      <c r="O38" s="20"/>
      <c r="Q38" s="2">
        <f>C38*D37+E38*F37+G38*H37+I38*J37+M38*N37+K38*L37</f>
        <v>205000</v>
      </c>
    </row>
    <row r="39" spans="1:16" ht="12.75">
      <c r="A39" s="23"/>
      <c r="B39" s="19" t="s">
        <v>5</v>
      </c>
      <c r="C39" s="3">
        <f>D39-$P39-C$46</f>
        <v>820</v>
      </c>
      <c r="D39" s="4">
        <f>H39*1.6</f>
        <v>1320</v>
      </c>
      <c r="E39" s="3">
        <f>F39-$P39-E$46</f>
        <v>572.5</v>
      </c>
      <c r="F39" s="10">
        <f>H39*1.3</f>
        <v>1072.5</v>
      </c>
      <c r="G39" s="3">
        <f>H39-$P39-G$46</f>
        <v>325</v>
      </c>
      <c r="H39" s="4">
        <f>H37*1.65</f>
        <v>825</v>
      </c>
      <c r="I39" s="3">
        <f>J39-$P39-I$46</f>
        <v>340</v>
      </c>
      <c r="J39" s="4">
        <f>H39+15</f>
        <v>840</v>
      </c>
      <c r="K39" s="3">
        <f>L39-$P39-K$46</f>
        <v>340</v>
      </c>
      <c r="L39" s="4">
        <f>J39+15</f>
        <v>855</v>
      </c>
      <c r="M39" s="3">
        <f>N39-$P39-M$46</f>
        <v>0</v>
      </c>
      <c r="N39" s="4">
        <v>0</v>
      </c>
      <c r="O39" s="19">
        <f>50*1.15</f>
        <v>57.49999999999999</v>
      </c>
      <c r="P39" s="2">
        <v>0</v>
      </c>
    </row>
    <row r="40" spans="1:17" ht="12.75">
      <c r="A40" s="20"/>
      <c r="B40" s="20"/>
      <c r="C40" s="5"/>
      <c r="D40" s="6"/>
      <c r="E40" s="7"/>
      <c r="F40" s="6"/>
      <c r="G40" s="5"/>
      <c r="H40" s="6"/>
      <c r="I40" s="5"/>
      <c r="J40" s="6"/>
      <c r="K40" s="5"/>
      <c r="L40" s="6"/>
      <c r="M40" s="5">
        <v>57.5</v>
      </c>
      <c r="N40" s="6"/>
      <c r="O40" s="20"/>
      <c r="Q40" s="2">
        <f>C40*D39+E40*F39+G40*H39+I40*J39+M40*N39+K40*L39</f>
        <v>0</v>
      </c>
    </row>
    <row r="41" spans="1:16" ht="12.75">
      <c r="A41" s="19" t="s">
        <v>14</v>
      </c>
      <c r="B41" s="19" t="s">
        <v>4</v>
      </c>
      <c r="C41" s="3">
        <f>D41-$P41-C$46</f>
        <v>450</v>
      </c>
      <c r="D41" s="4">
        <f>1.9*J41</f>
        <v>950</v>
      </c>
      <c r="E41" s="3">
        <f>F41-$P41-E$46</f>
        <v>300</v>
      </c>
      <c r="F41" s="4">
        <f>J41*1.6</f>
        <v>800</v>
      </c>
      <c r="G41" s="3">
        <f>H41-$P41-G$46</f>
        <v>150</v>
      </c>
      <c r="H41" s="4">
        <f>J41*1.3</f>
        <v>650</v>
      </c>
      <c r="I41" s="3">
        <f>J41-$P41-I$46</f>
        <v>0</v>
      </c>
      <c r="J41" s="4">
        <v>500</v>
      </c>
      <c r="K41" s="3">
        <f>L41-$P41-K$46</f>
        <v>0</v>
      </c>
      <c r="L41" s="4">
        <f>J41+15</f>
        <v>515</v>
      </c>
      <c r="M41" s="3">
        <f>N41-$P41-M$46</f>
        <v>0</v>
      </c>
      <c r="N41" s="4">
        <v>0</v>
      </c>
      <c r="O41" s="19">
        <f>400*1.15</f>
        <v>459.99999999999994</v>
      </c>
      <c r="P41" s="2">
        <v>0</v>
      </c>
    </row>
    <row r="42" spans="1:17" ht="12.75">
      <c r="A42" s="23"/>
      <c r="B42" s="20"/>
      <c r="C42" s="5"/>
      <c r="D42" s="6"/>
      <c r="E42" s="7"/>
      <c r="F42" s="6"/>
      <c r="G42" s="5"/>
      <c r="H42" s="6"/>
      <c r="I42" s="5">
        <v>315</v>
      </c>
      <c r="J42" s="6"/>
      <c r="K42" s="5">
        <v>3</v>
      </c>
      <c r="L42" s="6"/>
      <c r="M42" s="5">
        <v>142</v>
      </c>
      <c r="N42" s="6"/>
      <c r="O42" s="20"/>
      <c r="Q42" s="2">
        <f>C42*D41+E42*F41+G42*H41+I42*J41+M42*N41+K42*L41</f>
        <v>159045</v>
      </c>
    </row>
    <row r="43" spans="1:16" ht="12.75">
      <c r="A43" s="23"/>
      <c r="B43" s="19" t="s">
        <v>5</v>
      </c>
      <c r="C43" s="3">
        <f>D43-$P43-C$46</f>
        <v>1067.5</v>
      </c>
      <c r="D43" s="4">
        <f>1.9*J43</f>
        <v>1567.5</v>
      </c>
      <c r="E43" s="3">
        <f>F43-$P43-E$46</f>
        <v>820</v>
      </c>
      <c r="F43" s="4">
        <f>J43*1.6</f>
        <v>1320</v>
      </c>
      <c r="G43" s="3">
        <f>H43-$P43-G$46</f>
        <v>572.5</v>
      </c>
      <c r="H43" s="10">
        <f>J43*1.3</f>
        <v>1072.5</v>
      </c>
      <c r="I43" s="3">
        <f>J43-$P43-I$46</f>
        <v>325</v>
      </c>
      <c r="J43" s="4">
        <f>J41*1.65</f>
        <v>825</v>
      </c>
      <c r="K43" s="3">
        <f>L43-$P43-K$46</f>
        <v>325</v>
      </c>
      <c r="L43" s="4">
        <f>J43+15</f>
        <v>840</v>
      </c>
      <c r="M43" s="3">
        <f>N43-$P43-M$46</f>
        <v>0</v>
      </c>
      <c r="N43" s="4">
        <v>0</v>
      </c>
      <c r="O43" s="19">
        <f>50*1.15</f>
        <v>57.49999999999999</v>
      </c>
      <c r="P43" s="2">
        <v>0</v>
      </c>
    </row>
    <row r="44" spans="1:17" ht="12.75">
      <c r="A44" s="20"/>
      <c r="B44" s="20"/>
      <c r="C44" s="5"/>
      <c r="D44" s="6"/>
      <c r="E44" s="7"/>
      <c r="F44" s="6"/>
      <c r="G44" s="5"/>
      <c r="H44" s="6"/>
      <c r="I44" s="5"/>
      <c r="J44" s="6"/>
      <c r="K44" s="5"/>
      <c r="L44" s="6"/>
      <c r="M44" s="5">
        <v>57.5</v>
      </c>
      <c r="N44" s="6"/>
      <c r="O44" s="20"/>
      <c r="Q44" s="2">
        <f>C44*D43+E44*F43+G44*H43+I44*J43+M44*N43+K44*L43</f>
        <v>0</v>
      </c>
    </row>
    <row r="45" spans="1:15" ht="12.75">
      <c r="A45" s="13" t="s">
        <v>8</v>
      </c>
      <c r="B45" s="14"/>
      <c r="C45" s="24">
        <v>420</v>
      </c>
      <c r="D45" s="24"/>
      <c r="E45" s="24">
        <v>350</v>
      </c>
      <c r="F45" s="24"/>
      <c r="G45" s="24">
        <v>410</v>
      </c>
      <c r="H45" s="24"/>
      <c r="I45" s="24">
        <v>315</v>
      </c>
      <c r="J45" s="24"/>
      <c r="K45" s="24">
        <v>3</v>
      </c>
      <c r="L45" s="24"/>
      <c r="M45" s="24">
        <f>O45-C45-E45-G45-I45-K45</f>
        <v>573.9999999999995</v>
      </c>
      <c r="N45" s="24"/>
      <c r="O45" s="1">
        <f>SUM(O27:O44)</f>
        <v>2071.9999999999995</v>
      </c>
    </row>
    <row r="46" spans="1:17" ht="12.75">
      <c r="A46" s="2" t="s">
        <v>13</v>
      </c>
      <c r="C46" s="2">
        <v>500</v>
      </c>
      <c r="E46" s="2">
        <v>500</v>
      </c>
      <c r="G46" s="2">
        <v>500</v>
      </c>
      <c r="I46" s="2">
        <v>500</v>
      </c>
      <c r="K46" s="2">
        <v>515</v>
      </c>
      <c r="M46" s="2">
        <v>0</v>
      </c>
      <c r="Q46" s="2">
        <f>Q44+Q42+Q40+Q38+Q36+Q34+Q32+Q30+Q28</f>
        <v>748045</v>
      </c>
    </row>
    <row r="47" ht="12.75">
      <c r="Q47" s="2">
        <v>750895</v>
      </c>
    </row>
    <row r="48" spans="16:17" ht="38.25">
      <c r="P48" s="2" t="s">
        <v>16</v>
      </c>
      <c r="Q48" s="12">
        <f>(Q47-Q46)*1000</f>
        <v>2850000</v>
      </c>
    </row>
  </sheetData>
  <mergeCells count="72">
    <mergeCell ref="O37:O38"/>
    <mergeCell ref="B39:B40"/>
    <mergeCell ref="O39:O40"/>
    <mergeCell ref="A33:A36"/>
    <mergeCell ref="B33:B34"/>
    <mergeCell ref="O33:O34"/>
    <mergeCell ref="B35:B36"/>
    <mergeCell ref="O35:O36"/>
    <mergeCell ref="A37:A40"/>
    <mergeCell ref="B37:B38"/>
    <mergeCell ref="O27:O28"/>
    <mergeCell ref="A29:A32"/>
    <mergeCell ref="B29:B30"/>
    <mergeCell ref="O29:O30"/>
    <mergeCell ref="B31:B32"/>
    <mergeCell ref="O31:O32"/>
    <mergeCell ref="A17:A20"/>
    <mergeCell ref="B17:B18"/>
    <mergeCell ref="I21:J21"/>
    <mergeCell ref="M21:N21"/>
    <mergeCell ref="A21:B21"/>
    <mergeCell ref="C21:D21"/>
    <mergeCell ref="O13:O14"/>
    <mergeCell ref="B15:B16"/>
    <mergeCell ref="O15:O16"/>
    <mergeCell ref="A9:A12"/>
    <mergeCell ref="B9:B10"/>
    <mergeCell ref="O9:O10"/>
    <mergeCell ref="B11:B12"/>
    <mergeCell ref="O11:O12"/>
    <mergeCell ref="A13:A16"/>
    <mergeCell ref="B13:B14"/>
    <mergeCell ref="A5:A8"/>
    <mergeCell ref="B5:B6"/>
    <mergeCell ref="O5:O6"/>
    <mergeCell ref="B7:B8"/>
    <mergeCell ref="O7:O8"/>
    <mergeCell ref="O3:O4"/>
    <mergeCell ref="A2:B2"/>
    <mergeCell ref="C2:D2"/>
    <mergeCell ref="E2:F2"/>
    <mergeCell ref="G2:H2"/>
    <mergeCell ref="K2:L2"/>
    <mergeCell ref="I2:J2"/>
    <mergeCell ref="M2:N2"/>
    <mergeCell ref="A3:B4"/>
    <mergeCell ref="K21:L21"/>
    <mergeCell ref="O17:O18"/>
    <mergeCell ref="B19:B20"/>
    <mergeCell ref="O19:O20"/>
    <mergeCell ref="E21:F21"/>
    <mergeCell ref="G21:H21"/>
    <mergeCell ref="I26:J26"/>
    <mergeCell ref="K26:L26"/>
    <mergeCell ref="M26:N26"/>
    <mergeCell ref="A41:A44"/>
    <mergeCell ref="B41:B42"/>
    <mergeCell ref="A26:B26"/>
    <mergeCell ref="C26:D26"/>
    <mergeCell ref="E26:F26"/>
    <mergeCell ref="G26:H26"/>
    <mergeCell ref="A27:B28"/>
    <mergeCell ref="O41:O42"/>
    <mergeCell ref="B43:B44"/>
    <mergeCell ref="O43:O44"/>
    <mergeCell ref="K45:L45"/>
    <mergeCell ref="A45:B45"/>
    <mergeCell ref="C45:D45"/>
    <mergeCell ref="E45:F45"/>
    <mergeCell ref="G45:H45"/>
    <mergeCell ref="I45:J45"/>
    <mergeCell ref="M45:N45"/>
  </mergeCells>
  <printOptions horizontalCentered="1" verticalCentered="1"/>
  <pageMargins left="0.3937007874015748" right="0.3937007874015748" top="1.1811023622047245" bottom="1.1811023622047245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almeder</dc:creator>
  <cp:keywords/>
  <dc:description/>
  <cp:lastModifiedBy>Christian Almeder</cp:lastModifiedBy>
  <cp:lastPrinted>2007-04-17T08:24:54Z</cp:lastPrinted>
  <dcterms:created xsi:type="dcterms:W3CDTF">2006-03-14T10:13:00Z</dcterms:created>
  <dcterms:modified xsi:type="dcterms:W3CDTF">2007-04-17T08:25:03Z</dcterms:modified>
  <cp:category/>
  <cp:version/>
  <cp:contentType/>
  <cp:contentStatus/>
</cp:coreProperties>
</file>