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" yWindow="100" windowWidth="11587" windowHeight="8322" activeTab="2"/>
  </bookViews>
  <sheets>
    <sheet name="Tabelle1" sheetId="1" r:id="rId1"/>
    <sheet name="LP-noBackorder" sheetId="2" r:id="rId2"/>
    <sheet name="LP-Backorder" sheetId="3" r:id="rId3"/>
  </sheets>
  <definedNames>
    <definedName name="anscount" hidden="1">1</definedName>
    <definedName name="sencount" hidden="1">1</definedName>
    <definedName name="solver_adj" localSheetId="2" hidden="1">'LP-Backorder'!$B$5:$G$10</definedName>
    <definedName name="solver_adj" localSheetId="1" hidden="1">'LP-noBackorder'!$B$5:$G$9</definedName>
    <definedName name="solver_adj" localSheetId="0" hidden="1">'Tabelle1'!$B$11:$G$11,'Tabelle1'!$B$14:$G$14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tr" localSheetId="2" hidden="1">10000</definedName>
    <definedName name="solver_itr" localSheetId="1" hidden="1">10000</definedName>
    <definedName name="solver_itr" localSheetId="0" hidden="1">100</definedName>
    <definedName name="solver_lhs1" localSheetId="2" hidden="1">'LP-Backorder'!$B$10:$G$10</definedName>
    <definedName name="solver_lhs1" localSheetId="1" hidden="1">'LP-noBackorder'!$B$9:$G$9</definedName>
    <definedName name="solver_lhs1" localSheetId="0" hidden="1">'Tabelle1'!$B$14:$G$14</definedName>
    <definedName name="solver_lhs2" localSheetId="2" hidden="1">'LP-Backorder'!$B$5:$G$5</definedName>
    <definedName name="solver_lhs2" localSheetId="1" hidden="1">'LP-noBackorder'!$B$5:$G$5</definedName>
    <definedName name="solver_lhs2" localSheetId="0" hidden="1">'Tabelle1'!$G$15</definedName>
    <definedName name="solver_lhs3" localSheetId="2" hidden="1">'LP-Backorder'!$B$14:$G$14</definedName>
    <definedName name="solver_lhs3" localSheetId="1" hidden="1">'LP-noBackorder'!$B$8:$G$8</definedName>
    <definedName name="solver_lhs3" localSheetId="0" hidden="1">'Tabelle1'!$B$32:$B$37</definedName>
    <definedName name="solver_lhs4" localSheetId="2" hidden="1">'LP-Backorder'!$G$15</definedName>
    <definedName name="solver_lhs4" localSheetId="1" hidden="1">'LP-noBackorder'!$B$5:$G$5</definedName>
    <definedName name="solver_lhs5" localSheetId="2" hidden="1">'LP-Backorder'!$B$5:$G$5</definedName>
    <definedName name="solver_lin" localSheetId="2" hidden="1">2</definedName>
    <definedName name="solver_lin" localSheetId="1" hidden="1">2</definedName>
    <definedName name="solver_lin" localSheetId="0" hidden="1">2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um" localSheetId="2" hidden="1">5</definedName>
    <definedName name="solver_num" localSheetId="1" hidden="1">4</definedName>
    <definedName name="solver_num" localSheetId="0" hidden="1">2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pt" localSheetId="2" hidden="1">'LP-Backorder'!$I$10</definedName>
    <definedName name="solver_opt" localSheetId="1" hidden="1">'LP-noBackorder'!$I$9</definedName>
    <definedName name="solver_opt" localSheetId="0" hidden="1">'Tabelle1'!$H$18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rel1" localSheetId="2" hidden="1">1</definedName>
    <definedName name="solver_rel1" localSheetId="1" hidden="1">1</definedName>
    <definedName name="solver_rel1" localSheetId="0" hidden="1">1</definedName>
    <definedName name="solver_rel2" localSheetId="2" hidden="1">2</definedName>
    <definedName name="solver_rel2" localSheetId="1" hidden="1">2</definedName>
    <definedName name="solver_rel2" localSheetId="0" hidden="1">2</definedName>
    <definedName name="solver_rel3" localSheetId="2" hidden="1">2</definedName>
    <definedName name="solver_rel3" localSheetId="1" hidden="1">2</definedName>
    <definedName name="solver_rel3" localSheetId="0" hidden="1">2</definedName>
    <definedName name="solver_rel4" localSheetId="2" hidden="1">2</definedName>
    <definedName name="solver_rel4" localSheetId="1" hidden="1">4</definedName>
    <definedName name="solver_rel5" localSheetId="2" hidden="1">4</definedName>
    <definedName name="solver_rhs1" localSheetId="2" hidden="1">'LP-Backorder'!$B$12:$G$12</definedName>
    <definedName name="solver_rhs1" localSheetId="1" hidden="1">'LP-noBackorder'!$B$11:$G$11</definedName>
    <definedName name="solver_rhs1" localSheetId="0" hidden="1">'Tabelle1'!$B$13:$G$13</definedName>
    <definedName name="solver_rhs2" localSheetId="2" hidden="1">'LP-Backorder'!$B$13:$G$13</definedName>
    <definedName name="solver_rhs2" localSheetId="1" hidden="1">'LP-noBackorder'!$B$12:$G$12</definedName>
    <definedName name="solver_rhs2" localSheetId="0" hidden="1">0</definedName>
    <definedName name="solver_rhs3" localSheetId="2" hidden="1">'LP-Backorder'!$B$15:$G$15</definedName>
    <definedName name="solver_rhs3" localSheetId="1" hidden="1">'LP-noBackorder'!$B$13:$G$13</definedName>
    <definedName name="solver_rhs3" localSheetId="0" hidden="1">'Tabelle1'!$D$32:$D$37</definedName>
    <definedName name="solver_rhs4" localSheetId="2" hidden="1">0</definedName>
    <definedName name="solver_rhs4" localSheetId="1" hidden="1">Ganzzahlig</definedName>
    <definedName name="solver_rhs5" localSheetId="2" hidden="1">Ganzzahlig</definedName>
    <definedName name="solver_scl" localSheetId="2" hidden="1">1</definedName>
    <definedName name="solver_scl" localSheetId="1" hidden="1">1</definedName>
    <definedName name="solver_scl" localSheetId="0" hidden="1">1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tim" localSheetId="2" hidden="1">100</definedName>
    <definedName name="solver_tim" localSheetId="1" hidden="1">100</definedName>
    <definedName name="solver_tim" localSheetId="0" hidden="1">100</definedName>
    <definedName name="solver_tol" localSheetId="2" hidden="1">0.0001</definedName>
    <definedName name="solver_tol" localSheetId="1" hidden="1">0.0001</definedName>
    <definedName name="solver_tol" localSheetId="0" hidden="1">0.05</definedName>
    <definedName name="solver_typ" localSheetId="2" hidden="1">2</definedName>
    <definedName name="solver_typ" localSheetId="1" hidden="1">2</definedName>
    <definedName name="solver_typ" localSheetId="0" hidden="1">2</definedName>
    <definedName name="solver_val" localSheetId="2" hidden="1">0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<sst xmlns="http://schemas.openxmlformats.org/spreadsheetml/2006/main" count="87" uniqueCount="42">
  <si>
    <t>January</t>
  </si>
  <si>
    <t>February</t>
  </si>
  <si>
    <t>March</t>
  </si>
  <si>
    <t>April</t>
  </si>
  <si>
    <t>May</t>
  </si>
  <si>
    <t>June</t>
  </si>
  <si>
    <t>Days</t>
  </si>
  <si>
    <t>holding cost:</t>
  </si>
  <si>
    <t>backorder c</t>
  </si>
  <si>
    <t>hiring c</t>
  </si>
  <si>
    <t>lay-off c</t>
  </si>
  <si>
    <t>wages</t>
  </si>
  <si>
    <t>product.</t>
  </si>
  <si>
    <t>init. Inv</t>
  </si>
  <si>
    <t>Demand</t>
  </si>
  <si>
    <t>Total</t>
  </si>
  <si>
    <t>Net inventory</t>
  </si>
  <si>
    <t>Units/worker</t>
  </si>
  <si>
    <t>Workers needed</t>
  </si>
  <si>
    <t>Workers available</t>
  </si>
  <si>
    <t>Workers hired</t>
  </si>
  <si>
    <t>Hiring cost</t>
  </si>
  <si>
    <t>Workers laid off</t>
  </si>
  <si>
    <t>Lay-off cost</t>
  </si>
  <si>
    <t>Workers used</t>
  </si>
  <si>
    <t>Labor cost</t>
  </si>
  <si>
    <t>Units produced</t>
  </si>
  <si>
    <t>Holding cost</t>
  </si>
  <si>
    <t>Backorder cost</t>
  </si>
  <si>
    <t>Total cost</t>
  </si>
  <si>
    <t>Available Capacity</t>
  </si>
  <si>
    <t>Wt</t>
  </si>
  <si>
    <t>Cost</t>
  </si>
  <si>
    <t>Ht</t>
  </si>
  <si>
    <t>Lt</t>
  </si>
  <si>
    <t>It</t>
  </si>
  <si>
    <t>Total Cost:</t>
  </si>
  <si>
    <t>Workforce Constraint</t>
  </si>
  <si>
    <t>Inventory Balance</t>
  </si>
  <si>
    <t>Pt</t>
  </si>
  <si>
    <t>Bt</t>
  </si>
  <si>
    <t>It-Bt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</si>
</sst>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4">
    <font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2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C25" sqref="C25"/>
    </sheetView>
  </sheetViews>
  <sheetFormatPr defaultColWidth="11.421875" defaultRowHeight="12.75"/>
  <cols>
    <col min="1" max="1" width="25.57421875" style="0" customWidth="1"/>
    <col min="2" max="2" width="15.57421875" style="0" bestFit="1" customWidth="1"/>
    <col min="3" max="3" width="12.28125" style="0" bestFit="1" customWidth="1"/>
    <col min="4" max="4" width="10.8515625" style="0" bestFit="1" customWidth="1"/>
    <col min="8" max="8" width="14.7109375" style="0" customWidth="1"/>
    <col min="10" max="10" width="20.8515625" style="0" customWidth="1"/>
  </cols>
  <sheetData>
    <row r="1" spans="1:11" ht="19.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15</v>
      </c>
      <c r="J1" s="1"/>
      <c r="K1" s="2"/>
    </row>
    <row r="2" spans="1:11" ht="19.5">
      <c r="A2" s="4" t="s">
        <v>6</v>
      </c>
      <c r="B2" s="4">
        <v>21</v>
      </c>
      <c r="C2" s="4">
        <v>20</v>
      </c>
      <c r="D2" s="4">
        <v>23</v>
      </c>
      <c r="E2" s="4">
        <v>21</v>
      </c>
      <c r="F2" s="4">
        <v>22</v>
      </c>
      <c r="G2" s="4">
        <v>22</v>
      </c>
      <c r="H2" s="4">
        <f>SUM(B2:G2)</f>
        <v>129</v>
      </c>
      <c r="J2" s="2"/>
      <c r="K2" s="2"/>
    </row>
    <row r="3" spans="1:11" ht="19.5">
      <c r="A3" s="4" t="s">
        <v>17</v>
      </c>
      <c r="B3" s="4">
        <f aca="true" t="shared" si="0" ref="B3:G3">$F$21*B2</f>
        <v>84</v>
      </c>
      <c r="C3" s="4">
        <f t="shared" si="0"/>
        <v>80</v>
      </c>
      <c r="D3" s="4">
        <f t="shared" si="0"/>
        <v>92</v>
      </c>
      <c r="E3" s="4">
        <f t="shared" si="0"/>
        <v>84</v>
      </c>
      <c r="F3" s="4">
        <f t="shared" si="0"/>
        <v>88</v>
      </c>
      <c r="G3" s="4">
        <f t="shared" si="0"/>
        <v>88</v>
      </c>
      <c r="H3" s="4">
        <f aca="true" t="shared" si="1" ref="H3:H18">SUM(B3:G3)</f>
        <v>516</v>
      </c>
      <c r="J3" s="2"/>
      <c r="K3" s="2"/>
    </row>
    <row r="4" spans="1:11" ht="19.5">
      <c r="A4" s="4" t="s">
        <v>14</v>
      </c>
      <c r="B4" s="4">
        <v>2760</v>
      </c>
      <c r="C4" s="4">
        <v>3320</v>
      </c>
      <c r="D4" s="4">
        <v>3970</v>
      </c>
      <c r="E4" s="4">
        <v>3540</v>
      </c>
      <c r="F4" s="4">
        <v>3180</v>
      </c>
      <c r="G4" s="4">
        <v>2900</v>
      </c>
      <c r="H4" s="4">
        <f t="shared" si="1"/>
        <v>19670</v>
      </c>
      <c r="I4" s="3"/>
      <c r="J4" s="2"/>
      <c r="K4" s="2"/>
    </row>
    <row r="5" spans="1:11" ht="19.5">
      <c r="A5" s="6" t="s">
        <v>18</v>
      </c>
      <c r="B5" s="6">
        <f aca="true" t="shared" si="2" ref="B5:G5">ROUNDUP(B4/(B2*$F$21),0)</f>
        <v>33</v>
      </c>
      <c r="C5" s="6">
        <f t="shared" si="2"/>
        <v>42</v>
      </c>
      <c r="D5" s="6">
        <f t="shared" si="2"/>
        <v>44</v>
      </c>
      <c r="E5" s="6">
        <f t="shared" si="2"/>
        <v>43</v>
      </c>
      <c r="F5" s="6">
        <f t="shared" si="2"/>
        <v>37</v>
      </c>
      <c r="G5" s="6">
        <f t="shared" si="2"/>
        <v>33</v>
      </c>
      <c r="H5" s="6">
        <f t="shared" si="1"/>
        <v>232</v>
      </c>
      <c r="J5" s="2"/>
      <c r="K5" s="2"/>
    </row>
    <row r="6" spans="1:11" ht="19.5">
      <c r="A6" s="4" t="s">
        <v>19</v>
      </c>
      <c r="B6" s="4">
        <v>35</v>
      </c>
      <c r="C6" s="4">
        <f>B11</f>
        <v>34.99986998991749</v>
      </c>
      <c r="D6" s="4">
        <f>C11</f>
        <v>40.417955334491346</v>
      </c>
      <c r="E6" s="4">
        <f>D11</f>
        <v>42.13962386510303</v>
      </c>
      <c r="F6" s="4">
        <f>E11</f>
        <v>42.139575976096076</v>
      </c>
      <c r="G6" s="4">
        <f>F11</f>
        <v>36.13641507059021</v>
      </c>
      <c r="H6" s="4">
        <f t="shared" si="1"/>
        <v>230.83344023619816</v>
      </c>
      <c r="J6" s="2"/>
      <c r="K6" s="2"/>
    </row>
    <row r="7" spans="1:11" ht="19.5">
      <c r="A7" s="4" t="s">
        <v>20</v>
      </c>
      <c r="B7" s="4">
        <f aca="true" t="shared" si="3" ref="B7:G7">MAX(B11-B6,0)</f>
        <v>0</v>
      </c>
      <c r="C7" s="4">
        <f t="shared" si="3"/>
        <v>5.4180853445738535</v>
      </c>
      <c r="D7" s="4">
        <f t="shared" si="3"/>
        <v>1.7216685306116872</v>
      </c>
      <c r="E7" s="4">
        <f t="shared" si="3"/>
        <v>0</v>
      </c>
      <c r="F7" s="4">
        <f t="shared" si="3"/>
        <v>0</v>
      </c>
      <c r="G7" s="4">
        <f t="shared" si="3"/>
        <v>0</v>
      </c>
      <c r="H7" s="4">
        <f t="shared" si="1"/>
        <v>7.139753875185541</v>
      </c>
      <c r="J7" s="2"/>
      <c r="K7" s="2"/>
    </row>
    <row r="8" spans="1:11" ht="19.5">
      <c r="A8" s="4" t="s">
        <v>21</v>
      </c>
      <c r="B8" s="4">
        <f aca="true" t="shared" si="4" ref="B8:G8">B7*$C$21</f>
        <v>0</v>
      </c>
      <c r="C8" s="4">
        <f t="shared" si="4"/>
        <v>2438.138405058234</v>
      </c>
      <c r="D8" s="4">
        <f t="shared" si="4"/>
        <v>774.7508387752592</v>
      </c>
      <c r="E8" s="4">
        <f t="shared" si="4"/>
        <v>0</v>
      </c>
      <c r="F8" s="4">
        <f t="shared" si="4"/>
        <v>0</v>
      </c>
      <c r="G8" s="4">
        <f t="shared" si="4"/>
        <v>0</v>
      </c>
      <c r="H8" s="4">
        <f t="shared" si="1"/>
        <v>3212.8892438334933</v>
      </c>
      <c r="J8" s="2"/>
      <c r="K8" s="2"/>
    </row>
    <row r="9" spans="1:8" ht="19.5">
      <c r="A9" s="4" t="s">
        <v>22</v>
      </c>
      <c r="B9" s="4">
        <f aca="true" t="shared" si="5" ref="B9:G9">MAX(B6-B11,0)</f>
        <v>0.0001300100825076811</v>
      </c>
      <c r="C9" s="4">
        <f t="shared" si="5"/>
        <v>0</v>
      </c>
      <c r="D9" s="4">
        <f t="shared" si="5"/>
        <v>0</v>
      </c>
      <c r="E9" s="4">
        <f t="shared" si="5"/>
        <v>4.788900695729126E-05</v>
      </c>
      <c r="F9" s="4">
        <f t="shared" si="5"/>
        <v>6.003160905505865</v>
      </c>
      <c r="G9" s="4">
        <f t="shared" si="5"/>
        <v>3.1818674325398106</v>
      </c>
      <c r="H9" s="4">
        <f t="shared" si="1"/>
        <v>9.18520623713514</v>
      </c>
    </row>
    <row r="10" spans="1:8" ht="19.5">
      <c r="A10" s="4" t="s">
        <v>23</v>
      </c>
      <c r="B10" s="4">
        <f aca="true" t="shared" si="6" ref="B10:G10">B9*$D$21</f>
        <v>0.07800604950460865</v>
      </c>
      <c r="C10" s="4">
        <f t="shared" si="6"/>
        <v>0</v>
      </c>
      <c r="D10" s="4">
        <f t="shared" si="6"/>
        <v>0</v>
      </c>
      <c r="E10" s="4">
        <f t="shared" si="6"/>
        <v>0.028733404174374755</v>
      </c>
      <c r="F10" s="4">
        <f t="shared" si="6"/>
        <v>3601.896543303519</v>
      </c>
      <c r="G10" s="4">
        <f t="shared" si="6"/>
        <v>1909.1204595238864</v>
      </c>
      <c r="H10" s="4">
        <f t="shared" si="1"/>
        <v>5511.123742281085</v>
      </c>
    </row>
    <row r="11" spans="1:8" ht="19.5">
      <c r="A11" s="4" t="s">
        <v>24</v>
      </c>
      <c r="B11" s="4">
        <v>34.99986998991749</v>
      </c>
      <c r="C11" s="4">
        <v>40.417955334491346</v>
      </c>
      <c r="D11" s="4">
        <v>42.13962386510303</v>
      </c>
      <c r="E11" s="4">
        <v>42.139575976096076</v>
      </c>
      <c r="F11" s="4">
        <v>36.13641507059021</v>
      </c>
      <c r="G11" s="4">
        <v>32.9545476380504</v>
      </c>
      <c r="H11" s="4">
        <f t="shared" si="1"/>
        <v>228.78798787424856</v>
      </c>
    </row>
    <row r="12" spans="1:8" ht="19.5">
      <c r="A12" s="4" t="s">
        <v>25</v>
      </c>
      <c r="B12" s="4">
        <f aca="true" t="shared" si="7" ref="B12:G12">B11*B2*$E$21</f>
        <v>88199.67237459208</v>
      </c>
      <c r="C12" s="4">
        <f t="shared" si="7"/>
        <v>97003.09280277924</v>
      </c>
      <c r="D12" s="4">
        <f t="shared" si="7"/>
        <v>116305.36186768438</v>
      </c>
      <c r="E12" s="4">
        <f t="shared" si="7"/>
        <v>106191.73145976212</v>
      </c>
      <c r="F12" s="4">
        <f t="shared" si="7"/>
        <v>95400.13578635815</v>
      </c>
      <c r="G12" s="4">
        <f t="shared" si="7"/>
        <v>87000.00576445306</v>
      </c>
      <c r="H12" s="4">
        <f t="shared" si="1"/>
        <v>590100.0000556291</v>
      </c>
    </row>
    <row r="13" spans="1:8" ht="19.5">
      <c r="A13" s="4" t="s">
        <v>30</v>
      </c>
      <c r="B13" s="4">
        <f>B11*B3</f>
        <v>2939.9890791530693</v>
      </c>
      <c r="C13" s="4">
        <f>C11*C3</f>
        <v>3233.436426759308</v>
      </c>
      <c r="D13" s="4">
        <f>D11*D3</f>
        <v>3876.8453955894793</v>
      </c>
      <c r="E13" s="4">
        <f>E11*E3</f>
        <v>3539.7243819920704</v>
      </c>
      <c r="F13" s="4">
        <f>F11*F3</f>
        <v>3180.0045262119384</v>
      </c>
      <c r="G13" s="4">
        <f>G11*G3</f>
        <v>2900.0001921484354</v>
      </c>
      <c r="H13" s="4">
        <f t="shared" si="1"/>
        <v>19670.0000018543</v>
      </c>
    </row>
    <row r="14" spans="1:8" ht="19.5">
      <c r="A14" s="4" t="s">
        <v>26</v>
      </c>
      <c r="B14" s="4">
        <v>2939.989078795178</v>
      </c>
      <c r="C14" s="4">
        <v>3233.436426759304</v>
      </c>
      <c r="D14" s="4">
        <v>3876.8453961352957</v>
      </c>
      <c r="E14" s="4">
        <v>3539.7243822685587</v>
      </c>
      <c r="F14" s="4">
        <v>3180.0045255872933</v>
      </c>
      <c r="G14" s="4">
        <v>2900.0001904543783</v>
      </c>
      <c r="H14" s="4">
        <f t="shared" si="1"/>
        <v>19670.000000000007</v>
      </c>
    </row>
    <row r="15" spans="1:8" ht="19.5">
      <c r="A15" s="4" t="s">
        <v>16</v>
      </c>
      <c r="B15" s="4">
        <f>G21+B14-B4</f>
        <v>179.9890787951781</v>
      </c>
      <c r="C15" s="4">
        <f>B15+C14-C4</f>
        <v>93.42550555448224</v>
      </c>
      <c r="D15" s="4">
        <f>C15+D14-D4</f>
        <v>0.2709016897779293</v>
      </c>
      <c r="E15" s="4">
        <f>D15+E14-E4</f>
        <v>-0.004716041663414217</v>
      </c>
      <c r="F15" s="4">
        <f>E15+F14-F4</f>
        <v>-0.00019045437011300237</v>
      </c>
      <c r="G15" s="4">
        <f>F15+G14-G4</f>
        <v>8.185452315956354E-12</v>
      </c>
      <c r="H15" s="4">
        <f t="shared" si="1"/>
        <v>273.68057954341293</v>
      </c>
    </row>
    <row r="16" spans="1:8" ht="19.5">
      <c r="A16" s="4" t="s">
        <v>27</v>
      </c>
      <c r="B16" s="4">
        <f aca="true" t="shared" si="8" ref="B16:G16">MAX(0,B15)*$A$21</f>
        <v>899.9453939758905</v>
      </c>
      <c r="C16" s="4">
        <f t="shared" si="8"/>
        <v>467.1275277724112</v>
      </c>
      <c r="D16" s="4">
        <f t="shared" si="8"/>
        <v>1.3545084488896464</v>
      </c>
      <c r="E16" s="4">
        <f t="shared" si="8"/>
        <v>0</v>
      </c>
      <c r="F16" s="4">
        <f t="shared" si="8"/>
        <v>0</v>
      </c>
      <c r="G16" s="4">
        <f t="shared" si="8"/>
        <v>4.092726157978177E-11</v>
      </c>
      <c r="H16" s="4">
        <f t="shared" si="1"/>
        <v>1368.4274301972323</v>
      </c>
    </row>
    <row r="17" spans="1:8" ht="19.5">
      <c r="A17" s="4" t="s">
        <v>28</v>
      </c>
      <c r="B17" s="4">
        <f aca="true" t="shared" si="9" ref="B17:G17">MAX(0,-B15)*$B$21</f>
        <v>0</v>
      </c>
      <c r="C17" s="4">
        <f t="shared" si="9"/>
        <v>0</v>
      </c>
      <c r="D17" s="4">
        <f t="shared" si="9"/>
        <v>0</v>
      </c>
      <c r="E17" s="4">
        <f t="shared" si="9"/>
        <v>0.07074062495121325</v>
      </c>
      <c r="F17" s="4">
        <f t="shared" si="9"/>
        <v>0.0028568155516950355</v>
      </c>
      <c r="G17" s="4">
        <f t="shared" si="9"/>
        <v>0</v>
      </c>
      <c r="H17" s="4">
        <f t="shared" si="1"/>
        <v>0.07359744050290828</v>
      </c>
    </row>
    <row r="18" spans="1:8" ht="19.5">
      <c r="A18" s="4" t="s">
        <v>29</v>
      </c>
      <c r="B18" s="4">
        <f aca="true" t="shared" si="10" ref="B18:G18">B8+B10+B12+B16+B17</f>
        <v>89099.69577461747</v>
      </c>
      <c r="C18" s="4">
        <f t="shared" si="10"/>
        <v>99908.35873560987</v>
      </c>
      <c r="D18" s="4">
        <f t="shared" si="10"/>
        <v>117081.46721490852</v>
      </c>
      <c r="E18" s="4">
        <f t="shared" si="10"/>
        <v>106191.83093379125</v>
      </c>
      <c r="F18" s="4">
        <f t="shared" si="10"/>
        <v>99002.03518647722</v>
      </c>
      <c r="G18" s="4">
        <f t="shared" si="10"/>
        <v>88909.12622397699</v>
      </c>
      <c r="H18" s="4">
        <f t="shared" si="1"/>
        <v>600192.5140693813</v>
      </c>
    </row>
    <row r="19" spans="1:8" ht="19.5">
      <c r="A19" s="5"/>
      <c r="B19" s="5"/>
      <c r="C19" s="5"/>
      <c r="D19" s="5"/>
      <c r="E19" s="5"/>
      <c r="F19" s="5"/>
      <c r="G19" s="5"/>
      <c r="H19" s="5"/>
    </row>
    <row r="20" spans="1:8" ht="19.5">
      <c r="A20" s="5" t="s">
        <v>7</v>
      </c>
      <c r="B20" s="4" t="s">
        <v>8</v>
      </c>
      <c r="C20" s="5" t="s">
        <v>9</v>
      </c>
      <c r="D20" s="5" t="s">
        <v>10</v>
      </c>
      <c r="E20" s="5" t="s">
        <v>11</v>
      </c>
      <c r="F20" s="5" t="s">
        <v>12</v>
      </c>
      <c r="G20" s="5" t="s">
        <v>13</v>
      </c>
      <c r="H20" s="5"/>
    </row>
    <row r="21" spans="1:8" ht="19.5">
      <c r="A21" s="5">
        <v>5</v>
      </c>
      <c r="B21" s="4">
        <v>15</v>
      </c>
      <c r="C21" s="5">
        <v>450</v>
      </c>
      <c r="D21" s="5">
        <v>600</v>
      </c>
      <c r="E21" s="5">
        <v>120</v>
      </c>
      <c r="F21" s="5">
        <v>4</v>
      </c>
      <c r="G21" s="5">
        <v>0</v>
      </c>
      <c r="H21" s="5"/>
    </row>
    <row r="22" ht="18">
      <c r="A22" s="1"/>
    </row>
    <row r="23" ht="18">
      <c r="A23" s="1"/>
    </row>
    <row r="24" ht="18">
      <c r="A24" s="1"/>
    </row>
    <row r="25" ht="18">
      <c r="A25" s="1"/>
    </row>
    <row r="26" ht="18">
      <c r="A26" s="1"/>
    </row>
    <row r="27" ht="18">
      <c r="A27" s="1"/>
    </row>
    <row r="28" ht="18">
      <c r="A28" s="1"/>
    </row>
    <row r="29" ht="18">
      <c r="A29" s="1"/>
    </row>
    <row r="30" ht="18">
      <c r="A30" s="1"/>
    </row>
    <row r="31" ht="18">
      <c r="A31" s="1"/>
    </row>
    <row r="32" ht="18">
      <c r="A32" s="1"/>
    </row>
    <row r="33" ht="18">
      <c r="A33" s="1"/>
    </row>
    <row r="34" ht="18">
      <c r="A34" s="1"/>
    </row>
    <row r="35" ht="18">
      <c r="A35" s="1"/>
    </row>
    <row r="36" ht="18">
      <c r="A36" s="1"/>
    </row>
    <row r="37" ht="18">
      <c r="A37" s="1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32" sqref="A32"/>
    </sheetView>
  </sheetViews>
  <sheetFormatPr defaultColWidth="11.421875" defaultRowHeight="12.75"/>
  <cols>
    <col min="1" max="1" width="30.57421875" style="0" customWidth="1"/>
    <col min="2" max="2" width="16.8515625" style="0" customWidth="1"/>
    <col min="3" max="3" width="13.7109375" style="0" customWidth="1"/>
    <col min="4" max="4" width="10.8515625" style="0" bestFit="1" customWidth="1"/>
    <col min="8" max="8" width="14.7109375" style="0" customWidth="1"/>
    <col min="9" max="9" width="11.421875" style="4" customWidth="1"/>
    <col min="10" max="10" width="20.8515625" style="0" customWidth="1"/>
  </cols>
  <sheetData>
    <row r="1" spans="1:11" ht="19.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15</v>
      </c>
      <c r="I1" s="5" t="s">
        <v>32</v>
      </c>
      <c r="J1" s="1"/>
      <c r="K1" s="2"/>
    </row>
    <row r="2" spans="1:11" ht="19.5">
      <c r="A2" s="4" t="s">
        <v>6</v>
      </c>
      <c r="B2" s="4">
        <v>21</v>
      </c>
      <c r="C2" s="4">
        <v>20</v>
      </c>
      <c r="D2" s="4">
        <v>23</v>
      </c>
      <c r="E2" s="4">
        <v>21</v>
      </c>
      <c r="F2" s="4">
        <v>22</v>
      </c>
      <c r="G2" s="4">
        <v>22</v>
      </c>
      <c r="H2" s="4">
        <f>SUM(B2:G2)</f>
        <v>129</v>
      </c>
      <c r="J2" s="2"/>
      <c r="K2" s="2"/>
    </row>
    <row r="3" spans="1:11" ht="19.5">
      <c r="A3" s="4" t="s">
        <v>17</v>
      </c>
      <c r="B3" s="4">
        <f aca="true" t="shared" si="0" ref="B3:G3">$F$16*B2</f>
        <v>84</v>
      </c>
      <c r="C3" s="4">
        <f t="shared" si="0"/>
        <v>80</v>
      </c>
      <c r="D3" s="4">
        <f t="shared" si="0"/>
        <v>92</v>
      </c>
      <c r="E3" s="4">
        <f t="shared" si="0"/>
        <v>84</v>
      </c>
      <c r="F3" s="4">
        <f t="shared" si="0"/>
        <v>88</v>
      </c>
      <c r="G3" s="4">
        <f t="shared" si="0"/>
        <v>88</v>
      </c>
      <c r="H3" s="4">
        <f>SUM(B3:G3)</f>
        <v>516</v>
      </c>
      <c r="J3" s="2"/>
      <c r="K3" s="2"/>
    </row>
    <row r="4" spans="1:11" ht="19.5">
      <c r="A4" s="4" t="s">
        <v>14</v>
      </c>
      <c r="B4" s="4">
        <v>2760</v>
      </c>
      <c r="C4" s="4">
        <v>3320</v>
      </c>
      <c r="D4" s="4">
        <v>3970</v>
      </c>
      <c r="E4" s="4">
        <v>3540</v>
      </c>
      <c r="F4" s="4">
        <v>3180</v>
      </c>
      <c r="G4" s="4">
        <v>2900</v>
      </c>
      <c r="H4" s="4">
        <f>SUM(B4:G4)</f>
        <v>19670</v>
      </c>
      <c r="J4" s="2"/>
      <c r="K4" s="2"/>
    </row>
    <row r="5" spans="1:11" ht="19.5">
      <c r="A5" s="4" t="s">
        <v>31</v>
      </c>
      <c r="B5" s="4">
        <v>35</v>
      </c>
      <c r="C5" s="4">
        <v>41</v>
      </c>
      <c r="D5" s="4">
        <v>42</v>
      </c>
      <c r="E5" s="4">
        <v>42</v>
      </c>
      <c r="F5" s="4">
        <v>36</v>
      </c>
      <c r="G5" s="4">
        <v>33</v>
      </c>
      <c r="H5" s="4"/>
      <c r="I5" s="4">
        <f>SUMPRODUCT(B5:G5,B2:G2)*$E$16</f>
        <v>590520</v>
      </c>
      <c r="J5" s="2"/>
      <c r="K5" s="2"/>
    </row>
    <row r="6" spans="1:11" ht="19.5">
      <c r="A6" s="4" t="s">
        <v>33</v>
      </c>
      <c r="B6" s="4">
        <v>0</v>
      </c>
      <c r="C6" s="4">
        <v>6</v>
      </c>
      <c r="D6" s="4">
        <v>1</v>
      </c>
      <c r="E6" s="4">
        <v>0</v>
      </c>
      <c r="F6" s="4">
        <v>0</v>
      </c>
      <c r="G6" s="4">
        <v>0</v>
      </c>
      <c r="H6" s="4"/>
      <c r="I6" s="4">
        <f>SUM(B6:G6)*$C$16</f>
        <v>3150</v>
      </c>
      <c r="J6" s="2"/>
      <c r="K6" s="2"/>
    </row>
    <row r="7" spans="1:11" ht="19.5">
      <c r="A7" s="4" t="s">
        <v>34</v>
      </c>
      <c r="B7" s="4">
        <v>0</v>
      </c>
      <c r="C7" s="4">
        <v>0</v>
      </c>
      <c r="D7" s="4">
        <v>0</v>
      </c>
      <c r="E7" s="4">
        <v>0</v>
      </c>
      <c r="F7" s="4">
        <v>6.000000000000008</v>
      </c>
      <c r="G7" s="4">
        <v>3</v>
      </c>
      <c r="H7" s="4"/>
      <c r="I7" s="4">
        <f>SUM(B7:G7)*$D$16</f>
        <v>5400.000000000005</v>
      </c>
      <c r="J7" s="2"/>
      <c r="K7" s="2"/>
    </row>
    <row r="8" spans="1:11" ht="19.5">
      <c r="A8" s="4" t="s">
        <v>35</v>
      </c>
      <c r="B8" s="4">
        <v>169.99999979732692</v>
      </c>
      <c r="C8" s="4">
        <v>129.99999979255492</v>
      </c>
      <c r="D8" s="4">
        <v>23.999999843505083</v>
      </c>
      <c r="E8" s="4">
        <v>11.999999994009672</v>
      </c>
      <c r="F8" s="4">
        <v>0</v>
      </c>
      <c r="G8" s="4">
        <v>0</v>
      </c>
      <c r="H8" s="4"/>
      <c r="I8" s="4">
        <f>SUM(B8:G8)*$A$16</f>
        <v>1679.999997136983</v>
      </c>
      <c r="J8" s="2"/>
      <c r="K8" s="2"/>
    </row>
    <row r="9" spans="1:11" ht="19.5">
      <c r="A9" s="4" t="s">
        <v>39</v>
      </c>
      <c r="B9" s="4">
        <v>2929.99999981287</v>
      </c>
      <c r="C9" s="4">
        <v>3280</v>
      </c>
      <c r="D9" s="4">
        <v>3864</v>
      </c>
      <c r="E9" s="4">
        <v>3528</v>
      </c>
      <c r="F9" s="4">
        <v>3168</v>
      </c>
      <c r="G9" s="4">
        <v>2900.0000004535473</v>
      </c>
      <c r="H9" s="4" t="s">
        <v>36</v>
      </c>
      <c r="I9" s="4">
        <f>SUM(I5:I8)</f>
        <v>600749.999997137</v>
      </c>
      <c r="J9" s="2"/>
      <c r="K9" s="2"/>
    </row>
    <row r="10" spans="1:11" ht="19.5">
      <c r="A10" s="4"/>
      <c r="B10" s="4"/>
      <c r="C10" s="4"/>
      <c r="D10" s="4"/>
      <c r="E10" s="4"/>
      <c r="F10" s="4"/>
      <c r="G10" s="4"/>
      <c r="H10" s="4"/>
      <c r="J10" s="2"/>
      <c r="K10" s="2"/>
    </row>
    <row r="11" spans="1:11" ht="19.5">
      <c r="A11" s="4" t="s">
        <v>30</v>
      </c>
      <c r="B11" s="4">
        <f>B5*B3</f>
        <v>2940</v>
      </c>
      <c r="C11" s="4">
        <f>C5*C3</f>
        <v>3280</v>
      </c>
      <c r="D11" s="4">
        <f>D5*D3</f>
        <v>3864</v>
      </c>
      <c r="E11" s="4">
        <f>E5*E3</f>
        <v>3528</v>
      </c>
      <c r="F11" s="4">
        <f>F5*F3</f>
        <v>3168</v>
      </c>
      <c r="G11" s="4">
        <f>G5*G3</f>
        <v>2904</v>
      </c>
      <c r="H11" s="4"/>
      <c r="J11" s="2"/>
      <c r="K11" s="2"/>
    </row>
    <row r="12" spans="1:11" ht="19.5">
      <c r="A12" s="4" t="s">
        <v>37</v>
      </c>
      <c r="B12" s="4">
        <f>35+B6-B7</f>
        <v>35</v>
      </c>
      <c r="C12" s="4">
        <f>B5+C6-C7</f>
        <v>41</v>
      </c>
      <c r="D12" s="4">
        <f>C5+D6-D7</f>
        <v>42</v>
      </c>
      <c r="E12" s="4">
        <f>D5+E6-E7</f>
        <v>42</v>
      </c>
      <c r="F12" s="4">
        <f>E5+F6-F7</f>
        <v>35.99999999999999</v>
      </c>
      <c r="G12" s="4">
        <f>F5+G6-G7</f>
        <v>33</v>
      </c>
      <c r="H12" s="4"/>
      <c r="J12" s="2"/>
      <c r="K12" s="2"/>
    </row>
    <row r="13" spans="1:11" ht="19.5">
      <c r="A13" s="4" t="s">
        <v>38</v>
      </c>
      <c r="B13" s="4">
        <f>B9-B4</f>
        <v>169.9999998128701</v>
      </c>
      <c r="C13" s="4">
        <f>C9+B8-C4</f>
        <v>129.99999979732684</v>
      </c>
      <c r="D13" s="4">
        <f>D9+C8-D4</f>
        <v>23.999999792554718</v>
      </c>
      <c r="E13" s="4">
        <f>E9+D8-E4</f>
        <v>11.999999843505066</v>
      </c>
      <c r="F13" s="4">
        <f>F9+E8-F4</f>
        <v>-5.990386853227392E-09</v>
      </c>
      <c r="G13" s="4">
        <f>G9+F8-G4</f>
        <v>4.5354727262747474E-07</v>
      </c>
      <c r="H13" s="4"/>
      <c r="J13" s="2"/>
      <c r="K13" s="2"/>
    </row>
    <row r="14" spans="1:8" ht="19.5">
      <c r="A14" s="5"/>
      <c r="B14" s="5"/>
      <c r="C14" s="5"/>
      <c r="D14" s="5"/>
      <c r="E14" s="5"/>
      <c r="F14" s="5"/>
      <c r="G14" s="5"/>
      <c r="H14" s="5"/>
    </row>
    <row r="15" spans="1:8" ht="19.5">
      <c r="A15" s="5" t="s">
        <v>7</v>
      </c>
      <c r="B15" s="4" t="s">
        <v>8</v>
      </c>
      <c r="C15" s="5" t="s">
        <v>9</v>
      </c>
      <c r="D15" s="5" t="s">
        <v>10</v>
      </c>
      <c r="E15" s="5" t="s">
        <v>11</v>
      </c>
      <c r="F15" s="5" t="s">
        <v>12</v>
      </c>
      <c r="G15" s="5" t="s">
        <v>13</v>
      </c>
      <c r="H15" s="5"/>
    </row>
    <row r="16" spans="1:8" ht="19.5">
      <c r="A16" s="5">
        <v>5</v>
      </c>
      <c r="B16" s="4">
        <v>15</v>
      </c>
      <c r="C16" s="5">
        <v>450</v>
      </c>
      <c r="D16" s="5">
        <v>600</v>
      </c>
      <c r="E16" s="5">
        <v>120</v>
      </c>
      <c r="F16" s="5">
        <v>4</v>
      </c>
      <c r="G16" s="5">
        <v>0</v>
      </c>
      <c r="H16" s="5"/>
    </row>
    <row r="17" ht="19.5">
      <c r="A17" s="1"/>
    </row>
    <row r="18" ht="19.5">
      <c r="A18" s="1"/>
    </row>
    <row r="19" ht="19.5">
      <c r="A19" s="1"/>
    </row>
    <row r="20" ht="19.5">
      <c r="A20" s="1"/>
    </row>
    <row r="21" ht="19.5">
      <c r="A21" s="1"/>
    </row>
    <row r="22" ht="19.5">
      <c r="A22" s="1"/>
    </row>
    <row r="23" ht="19.5">
      <c r="A23" s="1"/>
    </row>
    <row r="24" ht="19.5">
      <c r="A24" s="1"/>
    </row>
    <row r="25" ht="19.5">
      <c r="A25" s="1"/>
    </row>
    <row r="26" ht="19.5">
      <c r="A26" s="1"/>
    </row>
    <row r="27" ht="19.5">
      <c r="A27" s="1"/>
    </row>
    <row r="28" ht="19.5">
      <c r="A28" s="1"/>
    </row>
    <row r="29" ht="19.5">
      <c r="A29" s="1"/>
    </row>
    <row r="30" ht="19.5">
      <c r="A30" s="1"/>
    </row>
    <row r="31" ht="19.5">
      <c r="A31" s="1"/>
    </row>
    <row r="32" ht="19.5">
      <c r="A32" s="1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C19" sqref="C17:C19"/>
    </sheetView>
  </sheetViews>
  <sheetFormatPr defaultColWidth="11.421875" defaultRowHeight="12.75"/>
  <cols>
    <col min="1" max="1" width="30.57421875" style="0" customWidth="1"/>
    <col min="2" max="2" width="16.8515625" style="0" customWidth="1"/>
    <col min="3" max="3" width="13.7109375" style="0" customWidth="1"/>
    <col min="4" max="7" width="13.00390625" style="0" bestFit="1" customWidth="1"/>
    <col min="8" max="8" width="14.7109375" style="0" customWidth="1"/>
    <col min="9" max="9" width="14.57421875" style="4" bestFit="1" customWidth="1"/>
    <col min="10" max="10" width="20.8515625" style="0" customWidth="1"/>
  </cols>
  <sheetData>
    <row r="1" spans="1:11" ht="19.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15</v>
      </c>
      <c r="I1" s="5" t="s">
        <v>32</v>
      </c>
      <c r="J1" s="1"/>
      <c r="K1" s="2"/>
    </row>
    <row r="2" spans="1:11" ht="19.5">
      <c r="A2" s="4" t="s">
        <v>6</v>
      </c>
      <c r="B2" s="7">
        <v>21</v>
      </c>
      <c r="C2" s="7">
        <v>20</v>
      </c>
      <c r="D2" s="7">
        <v>23</v>
      </c>
      <c r="E2" s="7">
        <v>21</v>
      </c>
      <c r="F2" s="7">
        <v>22</v>
      </c>
      <c r="G2" s="7">
        <v>22</v>
      </c>
      <c r="H2" s="7">
        <f>SUM(B2:G2)</f>
        <v>129</v>
      </c>
      <c r="I2" s="8"/>
      <c r="J2" s="2"/>
      <c r="K2" s="2"/>
    </row>
    <row r="3" spans="1:11" ht="19.5">
      <c r="A3" s="4" t="s">
        <v>17</v>
      </c>
      <c r="B3" s="7">
        <f aca="true" t="shared" si="0" ref="B3:G3">$F$18*B2</f>
        <v>84</v>
      </c>
      <c r="C3" s="7">
        <f t="shared" si="0"/>
        <v>80</v>
      </c>
      <c r="D3" s="7">
        <f t="shared" si="0"/>
        <v>92</v>
      </c>
      <c r="E3" s="7">
        <f t="shared" si="0"/>
        <v>84</v>
      </c>
      <c r="F3" s="7">
        <f t="shared" si="0"/>
        <v>88</v>
      </c>
      <c r="G3" s="7">
        <f t="shared" si="0"/>
        <v>88</v>
      </c>
      <c r="H3" s="7">
        <f>SUM(B3:G3)</f>
        <v>516</v>
      </c>
      <c r="I3" s="8"/>
      <c r="J3" s="2"/>
      <c r="K3" s="2"/>
    </row>
    <row r="4" spans="1:11" ht="19.5">
      <c r="A4" s="4" t="s">
        <v>14</v>
      </c>
      <c r="B4" s="7">
        <v>2760</v>
      </c>
      <c r="C4" s="7">
        <v>3320</v>
      </c>
      <c r="D4" s="7">
        <v>3970</v>
      </c>
      <c r="E4" s="7">
        <v>3540</v>
      </c>
      <c r="F4" s="7">
        <v>3180</v>
      </c>
      <c r="G4" s="7">
        <v>2900</v>
      </c>
      <c r="H4" s="7">
        <f>SUM(B4:G4)</f>
        <v>19670</v>
      </c>
      <c r="I4" s="8"/>
      <c r="J4" s="2"/>
      <c r="K4" s="2"/>
    </row>
    <row r="5" spans="1:11" ht="19.5">
      <c r="A5" s="4" t="s">
        <v>31</v>
      </c>
      <c r="B5" s="8">
        <v>35</v>
      </c>
      <c r="C5" s="8">
        <v>41</v>
      </c>
      <c r="D5" s="8">
        <v>42</v>
      </c>
      <c r="E5" s="8">
        <v>42</v>
      </c>
      <c r="F5" s="8">
        <v>36</v>
      </c>
      <c r="G5" s="8">
        <v>33</v>
      </c>
      <c r="H5" s="8"/>
      <c r="I5" s="8">
        <f>SUMPRODUCT(B5:G5,B2:G2)*$E$18</f>
        <v>590520</v>
      </c>
      <c r="J5" s="2"/>
      <c r="K5" s="2"/>
    </row>
    <row r="6" spans="1:11" ht="19.5">
      <c r="A6" s="4" t="s">
        <v>33</v>
      </c>
      <c r="B6" s="8">
        <v>0</v>
      </c>
      <c r="C6" s="8">
        <v>6</v>
      </c>
      <c r="D6" s="8">
        <v>0.9999999990923936</v>
      </c>
      <c r="E6" s="8">
        <v>0</v>
      </c>
      <c r="F6" s="8">
        <v>0</v>
      </c>
      <c r="G6" s="8">
        <v>0</v>
      </c>
      <c r="H6" s="8"/>
      <c r="I6" s="8">
        <f>SUM(B6:G6)*$C$18</f>
        <v>3149.9999995915773</v>
      </c>
      <c r="J6" s="2"/>
      <c r="K6" s="2"/>
    </row>
    <row r="7" spans="1:11" ht="19.5">
      <c r="A7" s="4" t="s">
        <v>34</v>
      </c>
      <c r="B7" s="8">
        <v>0</v>
      </c>
      <c r="C7" s="8">
        <v>0</v>
      </c>
      <c r="D7" s="8">
        <v>0</v>
      </c>
      <c r="E7" s="8">
        <v>0</v>
      </c>
      <c r="F7" s="8">
        <v>6.000000000151941</v>
      </c>
      <c r="G7" s="8">
        <v>3.000000013872231</v>
      </c>
      <c r="H7" s="8"/>
      <c r="I7" s="8">
        <f>SUM(B7:G7)*$D$18</f>
        <v>5400.000008414503</v>
      </c>
      <c r="J7" s="2"/>
      <c r="K7" s="2"/>
    </row>
    <row r="8" spans="1:11" ht="19.5">
      <c r="A8" s="4" t="s">
        <v>35</v>
      </c>
      <c r="B8" s="8">
        <v>165.99999999595505</v>
      </c>
      <c r="C8" s="8">
        <v>125.9999999959552</v>
      </c>
      <c r="D8" s="8">
        <v>20.000000034814423</v>
      </c>
      <c r="E8" s="8">
        <v>8.00000059239882</v>
      </c>
      <c r="F8" s="8">
        <v>0</v>
      </c>
      <c r="G8" s="8">
        <v>4.743909872933884E-07</v>
      </c>
      <c r="H8" s="8"/>
      <c r="I8" s="8">
        <f>SUM(B8:G8)*$A$18</f>
        <v>1600.0000054675727</v>
      </c>
      <c r="J8" s="2"/>
      <c r="K8" s="2"/>
    </row>
    <row r="9" spans="1:11" ht="19.5">
      <c r="A9" s="4" t="s">
        <v>40</v>
      </c>
      <c r="B9" s="8">
        <v>0</v>
      </c>
      <c r="C9" s="8">
        <v>0</v>
      </c>
      <c r="D9" s="8">
        <v>0</v>
      </c>
      <c r="E9" s="8">
        <v>0</v>
      </c>
      <c r="F9" s="8">
        <v>3.999999867469623</v>
      </c>
      <c r="G9" s="8">
        <v>4.743909872933884E-07</v>
      </c>
      <c r="H9" s="8"/>
      <c r="I9" s="8">
        <f>SUM(B9:G9)*$B$18</f>
        <v>60.00000512790915</v>
      </c>
      <c r="J9" s="2"/>
      <c r="K9" s="2"/>
    </row>
    <row r="10" spans="1:11" ht="19.5">
      <c r="A10" s="4" t="s">
        <v>39</v>
      </c>
      <c r="B10" s="8">
        <v>2925.9999999959555</v>
      </c>
      <c r="C10" s="8">
        <v>3280</v>
      </c>
      <c r="D10" s="8">
        <v>3864</v>
      </c>
      <c r="E10" s="8">
        <v>3528</v>
      </c>
      <c r="F10" s="8">
        <v>3168</v>
      </c>
      <c r="G10" s="8">
        <v>2904</v>
      </c>
      <c r="H10" s="8" t="s">
        <v>36</v>
      </c>
      <c r="I10" s="8">
        <f>SUM(I5:I9)</f>
        <v>600730.0000186015</v>
      </c>
      <c r="J10" s="2"/>
      <c r="K10" s="2"/>
    </row>
    <row r="11" spans="1:11" ht="19.5">
      <c r="A11" s="4"/>
      <c r="B11" s="8"/>
      <c r="C11" s="8"/>
      <c r="D11" s="8"/>
      <c r="E11" s="8"/>
      <c r="F11" s="8"/>
      <c r="G11" s="8"/>
      <c r="H11" s="8"/>
      <c r="I11" s="8"/>
      <c r="J11" s="2"/>
      <c r="K11" s="2"/>
    </row>
    <row r="12" spans="1:11" ht="19.5">
      <c r="A12" s="4" t="s">
        <v>30</v>
      </c>
      <c r="B12" s="8">
        <f aca="true" t="shared" si="1" ref="B12:G12">B5*B3</f>
        <v>2940</v>
      </c>
      <c r="C12" s="8">
        <f t="shared" si="1"/>
        <v>3280</v>
      </c>
      <c r="D12" s="8">
        <f t="shared" si="1"/>
        <v>3864</v>
      </c>
      <c r="E12" s="8">
        <f t="shared" si="1"/>
        <v>3528</v>
      </c>
      <c r="F12" s="8">
        <f t="shared" si="1"/>
        <v>3168</v>
      </c>
      <c r="G12" s="8">
        <f t="shared" si="1"/>
        <v>2904</v>
      </c>
      <c r="H12" s="8"/>
      <c r="I12" s="8"/>
      <c r="J12" s="2"/>
      <c r="K12" s="2"/>
    </row>
    <row r="13" spans="1:11" ht="19.5">
      <c r="A13" s="4" t="s">
        <v>37</v>
      </c>
      <c r="B13" s="8">
        <f>35+B6-B7</f>
        <v>35</v>
      </c>
      <c r="C13" s="8">
        <f>B5+C6-C7</f>
        <v>41</v>
      </c>
      <c r="D13" s="8">
        <f>C5+D6-D7</f>
        <v>41.999999999092395</v>
      </c>
      <c r="E13" s="8">
        <f>D5+E6-E7</f>
        <v>42</v>
      </c>
      <c r="F13" s="8">
        <f>E5+F6-F7</f>
        <v>35.99999999984806</v>
      </c>
      <c r="G13" s="8">
        <f>F5+G6-G7</f>
        <v>32.99999998612777</v>
      </c>
      <c r="H13" s="8"/>
      <c r="I13" s="8"/>
      <c r="J13" s="2"/>
      <c r="K13" s="2"/>
    </row>
    <row r="14" spans="1:11" ht="19.5">
      <c r="A14" s="4" t="s">
        <v>38</v>
      </c>
      <c r="B14" s="8">
        <f>B10-B4</f>
        <v>165.99999999595548</v>
      </c>
      <c r="C14" s="8">
        <f>C10+B15-C4</f>
        <v>125.99999999595502</v>
      </c>
      <c r="D14" s="8">
        <f>D10+C15-D4</f>
        <v>19.999999995955022</v>
      </c>
      <c r="E14" s="8">
        <f>E10+D15-E4</f>
        <v>8.000000034814548</v>
      </c>
      <c r="F14" s="8">
        <f>F10+E15-F4</f>
        <v>-3.9999994076010807</v>
      </c>
      <c r="G14" s="8">
        <f>G10+F15-G4</f>
        <v>1.3253020370029844E-07</v>
      </c>
      <c r="H14" s="8"/>
      <c r="I14" s="8"/>
      <c r="J14" s="2"/>
      <c r="K14" s="2"/>
    </row>
    <row r="15" spans="1:11" ht="19.5">
      <c r="A15" s="4" t="s">
        <v>41</v>
      </c>
      <c r="B15" s="8">
        <f>B8-B9</f>
        <v>165.99999999595505</v>
      </c>
      <c r="C15" s="8">
        <f>C8-C9</f>
        <v>125.9999999959552</v>
      </c>
      <c r="D15" s="8">
        <f>D8-D9</f>
        <v>20.000000034814423</v>
      </c>
      <c r="E15" s="8">
        <f>E8-E9</f>
        <v>8.00000059239882</v>
      </c>
      <c r="F15" s="8">
        <f>F8-F9</f>
        <v>-3.999999867469623</v>
      </c>
      <c r="G15" s="8">
        <f>G8-G9</f>
        <v>0</v>
      </c>
      <c r="H15" s="8"/>
      <c r="I15" s="8"/>
      <c r="J15" s="2"/>
      <c r="K15" s="2"/>
    </row>
    <row r="16" spans="1:8" ht="19.5">
      <c r="A16" s="5"/>
      <c r="B16" s="5"/>
      <c r="C16" s="5"/>
      <c r="D16" s="5"/>
      <c r="E16" s="5"/>
      <c r="F16" s="5"/>
      <c r="G16" s="5"/>
      <c r="H16" s="5"/>
    </row>
    <row r="17" spans="1:8" ht="19.5">
      <c r="A17" s="5" t="s">
        <v>7</v>
      </c>
      <c r="B17" s="4" t="s">
        <v>8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13</v>
      </c>
      <c r="H17" s="5"/>
    </row>
    <row r="18" spans="1:8" ht="19.5">
      <c r="A18" s="5">
        <v>5</v>
      </c>
      <c r="B18" s="4">
        <v>15</v>
      </c>
      <c r="C18" s="5">
        <v>450</v>
      </c>
      <c r="D18" s="5">
        <v>600</v>
      </c>
      <c r="E18" s="5">
        <v>120</v>
      </c>
      <c r="F18" s="5">
        <v>4</v>
      </c>
      <c r="G18" s="5">
        <v>0</v>
      </c>
      <c r="H18" s="5"/>
    </row>
    <row r="19" ht="19.5">
      <c r="A19" s="1"/>
    </row>
    <row r="20" ht="19.5">
      <c r="A20" s="1"/>
    </row>
    <row r="21" ht="19.5">
      <c r="A21" s="1"/>
    </row>
    <row r="22" ht="19.5">
      <c r="A22" s="1"/>
    </row>
    <row r="23" ht="19.5">
      <c r="A23" s="1"/>
    </row>
    <row r="24" ht="19.5">
      <c r="A24" s="1"/>
    </row>
    <row r="25" ht="19.5">
      <c r="A25" s="1"/>
    </row>
    <row r="26" ht="19.5">
      <c r="A26" s="1"/>
    </row>
    <row r="27" ht="19.5">
      <c r="A27" s="1"/>
    </row>
    <row r="28" ht="19.5">
      <c r="A28" s="1"/>
    </row>
    <row r="29" ht="19.5">
      <c r="A29" s="1"/>
    </row>
    <row r="30" ht="19.5">
      <c r="A30" s="1"/>
    </row>
    <row r="31" ht="19.5">
      <c r="A31" s="1"/>
    </row>
    <row r="32" ht="19.5">
      <c r="A32" s="1"/>
    </row>
    <row r="33" ht="19.5">
      <c r="A33" s="1"/>
    </row>
    <row r="34" ht="19.5">
      <c r="A34" s="1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Gronalt</dc:creator>
  <cp:keywords/>
  <dc:description/>
  <cp:lastModifiedBy>almeder</cp:lastModifiedBy>
  <dcterms:created xsi:type="dcterms:W3CDTF">2002-10-22T10:50:27Z</dcterms:created>
  <dcterms:modified xsi:type="dcterms:W3CDTF">2006-03-14T09:20:52Z</dcterms:modified>
  <cp:category/>
  <cp:version/>
  <cp:contentType/>
  <cp:contentStatus/>
</cp:coreProperties>
</file>