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7104" activeTab="5"/>
  </bookViews>
  <sheets>
    <sheet name="SIBUL" sheetId="1" r:id="rId1"/>
    <sheet name="Capacity" sheetId="2" r:id="rId2"/>
    <sheet name="overall factors" sheetId="3" r:id="rId3"/>
    <sheet name="lead times" sheetId="4" r:id="rId4"/>
    <sheet name="MRP-net" sheetId="5" r:id="rId5"/>
    <sheet name="MRP-multilevel" sheetId="6" r:id="rId6"/>
    <sheet name="MRP update" sheetId="7" r:id="rId7"/>
  </sheets>
  <definedNames/>
  <calcPr fullCalcOnLoad="1"/>
</workbook>
</file>

<file path=xl/sharedStrings.xml><?xml version="1.0" encoding="utf-8"?>
<sst xmlns="http://schemas.openxmlformats.org/spreadsheetml/2006/main" count="171" uniqueCount="90">
  <si>
    <t>Jan</t>
  </si>
  <si>
    <t>Feb</t>
  </si>
  <si>
    <t>Week</t>
  </si>
  <si>
    <t>Product</t>
  </si>
  <si>
    <t>Model A</t>
  </si>
  <si>
    <t>Model B</t>
  </si>
  <si>
    <t>Model C</t>
  </si>
  <si>
    <t>Model D</t>
  </si>
  <si>
    <t>weekly total</t>
  </si>
  <si>
    <t>monthly total</t>
  </si>
  <si>
    <t>WEEKLY MPS</t>
  </si>
  <si>
    <t>forecast Ft</t>
  </si>
  <si>
    <t>orders Ot</t>
  </si>
  <si>
    <t>MAX(Ft,Ot)</t>
  </si>
  <si>
    <t>Inventory</t>
  </si>
  <si>
    <t>INITIAL DATA Model A</t>
  </si>
  <si>
    <t>Production Qt</t>
  </si>
  <si>
    <t>Inv. It (Q=0)</t>
  </si>
  <si>
    <t>BATCH PRODUCTION PLAN Model A</t>
  </si>
  <si>
    <t>ATP (available to promise, Lieferzusagen) Model A</t>
  </si>
  <si>
    <t>ATP</t>
  </si>
  <si>
    <t>LOT for LOT PRODUCTION PLAN Model A</t>
  </si>
  <si>
    <t>MPS:</t>
  </si>
  <si>
    <t>January</t>
  </si>
  <si>
    <t>A</t>
  </si>
  <si>
    <t>B</t>
  </si>
  <si>
    <t>-</t>
  </si>
  <si>
    <t>C</t>
  </si>
  <si>
    <t>D</t>
  </si>
  <si>
    <t>Assembly</t>
  </si>
  <si>
    <t>Inspection</t>
  </si>
  <si>
    <t>Capacity requires (hr)</t>
  </si>
  <si>
    <t>Available cap. / week</t>
  </si>
  <si>
    <r>
      <t xml:space="preserve">Bill of capacity </t>
    </r>
    <r>
      <rPr>
        <b/>
        <sz val="10"/>
        <color indexed="12"/>
        <rFont val="Arial"/>
        <family val="2"/>
      </rPr>
      <t>(min)</t>
    </r>
  </si>
  <si>
    <r>
      <t xml:space="preserve">Capacity requires </t>
    </r>
    <r>
      <rPr>
        <b/>
        <sz val="10"/>
        <color indexed="12"/>
        <rFont val="Arial"/>
        <family val="2"/>
      </rPr>
      <t>(hr)</t>
    </r>
  </si>
  <si>
    <t>reschedule 600 of model D from week 3 to 4</t>
  </si>
  <si>
    <t xml:space="preserve">Kapazitätsbedarfsrechnung mit Hilfe globaler Belastungsfaktoren </t>
  </si>
  <si>
    <t xml:space="preserve">Woche </t>
  </si>
  <si>
    <t>Produkt</t>
  </si>
  <si>
    <t>Arbeitsinhalt in</t>
  </si>
  <si>
    <t xml:space="preserve">Gesamt- </t>
  </si>
  <si>
    <t>kritischen Arbeitsst</t>
  </si>
  <si>
    <t>nichtkritischen Arbeitsst</t>
  </si>
  <si>
    <t xml:space="preserve">arbeitsinhalt </t>
  </si>
  <si>
    <r>
      <t xml:space="preserve">40% auf </t>
    </r>
    <r>
      <rPr>
        <b/>
        <sz val="12"/>
        <color indexed="8"/>
        <rFont val="Arial"/>
        <family val="2"/>
      </rPr>
      <t xml:space="preserve">Station a </t>
    </r>
  </si>
  <si>
    <r>
      <t xml:space="preserve">60% auf </t>
    </r>
    <r>
      <rPr>
        <b/>
        <sz val="12"/>
        <color indexed="8"/>
        <rFont val="Arial"/>
        <family val="2"/>
      </rPr>
      <t xml:space="preserve">Station b </t>
    </r>
  </si>
  <si>
    <t xml:space="preserve">Kapazitätsbelastung der krit. Arbeitsst.: </t>
  </si>
  <si>
    <t>verf. Arbeitseinh.</t>
  </si>
  <si>
    <t>Summe</t>
  </si>
  <si>
    <t xml:space="preserve">Globale Belastungsfaktoren = Stückbearbeitungszeit x historischem Auslastungsgrad </t>
  </si>
  <si>
    <t xml:space="preserve">Produkt A: </t>
  </si>
  <si>
    <t xml:space="preserve">Station a: 1 x 0,4 = 0,4 </t>
  </si>
  <si>
    <t xml:space="preserve">Station b: 1 x 0,6 = 0,6 </t>
  </si>
  <si>
    <t xml:space="preserve">Produkt B: </t>
  </si>
  <si>
    <t xml:space="preserve">Station a: 4 x 0,4 = 1,6 </t>
  </si>
  <si>
    <t xml:space="preserve">Station b: 4 x 0,6 = 2,4 </t>
  </si>
  <si>
    <t>Belastungsf. A</t>
  </si>
  <si>
    <t>Belastungsf. B</t>
  </si>
  <si>
    <t xml:space="preserve">Kapazitätsbedarf: Produkt A </t>
  </si>
  <si>
    <t>Arbeits-</t>
  </si>
  <si>
    <t>station</t>
  </si>
  <si>
    <t>a</t>
  </si>
  <si>
    <t>b</t>
  </si>
  <si>
    <t>übrige</t>
  </si>
  <si>
    <t xml:space="preserve">Kapazitätsbedarf: Produkt B </t>
  </si>
  <si>
    <t>Gesamtkapazitätsbedarf</t>
  </si>
  <si>
    <t>Arbeitsst.</t>
  </si>
  <si>
    <t>Period</t>
  </si>
  <si>
    <t>G (hr/week)</t>
  </si>
  <si>
    <t>Gross requirements for the handset assembly  (part11):</t>
  </si>
  <si>
    <t>current</t>
  </si>
  <si>
    <t>gross requirements</t>
  </si>
  <si>
    <t>scheduled receipts</t>
  </si>
  <si>
    <t>projected inventory balance</t>
  </si>
  <si>
    <t>net requirements</t>
  </si>
  <si>
    <t>planned receipts</t>
  </si>
  <si>
    <t>planned order release</t>
  </si>
  <si>
    <t>Gross requirements for the handset assembly  (part12):</t>
  </si>
  <si>
    <t>Part 12</t>
  </si>
  <si>
    <t>Part 121</t>
  </si>
  <si>
    <t>Part 123</t>
  </si>
  <si>
    <t>Part 1211</t>
  </si>
  <si>
    <t>February</t>
  </si>
  <si>
    <t>Updated MPS for February</t>
  </si>
  <si>
    <t>Net Change for February</t>
  </si>
  <si>
    <r>
      <t>R</t>
    </r>
    <r>
      <rPr>
        <vertAlign val="subscript"/>
        <sz val="12"/>
        <rFont val="Arial"/>
        <family val="2"/>
      </rPr>
      <t xml:space="preserve">t </t>
    </r>
    <r>
      <rPr>
        <sz val="12"/>
        <rFont val="Arial"/>
        <family val="2"/>
      </rPr>
      <t>(hours)</t>
    </r>
  </si>
  <si>
    <r>
      <t>Q</t>
    </r>
    <r>
      <rPr>
        <vertAlign val="subscript"/>
        <sz val="12"/>
        <rFont val="Arial"/>
        <family val="2"/>
      </rPr>
      <t xml:space="preserve">t </t>
    </r>
    <r>
      <rPr>
        <sz val="12"/>
        <rFont val="Arial"/>
        <family val="2"/>
      </rPr>
      <t>(hours)</t>
    </r>
  </si>
  <si>
    <r>
      <t>U</t>
    </r>
    <r>
      <rPr>
        <vertAlign val="subscript"/>
        <sz val="12"/>
        <rFont val="Arial"/>
        <family val="2"/>
      </rPr>
      <t xml:space="preserve">t </t>
    </r>
    <r>
      <rPr>
        <sz val="12"/>
        <rFont val="Arial"/>
        <family val="2"/>
      </rPr>
      <t>(hours)</t>
    </r>
  </si>
  <si>
    <r>
      <t>W</t>
    </r>
    <r>
      <rPr>
        <vertAlign val="subscript"/>
        <sz val="12"/>
        <rFont val="Arial"/>
        <family val="2"/>
      </rPr>
      <t xml:space="preserve">t </t>
    </r>
    <r>
      <rPr>
        <sz val="12"/>
        <rFont val="Arial"/>
        <family val="2"/>
      </rPr>
      <t>(hours)</t>
    </r>
  </si>
  <si>
    <r>
      <t>L</t>
    </r>
    <r>
      <rPr>
        <vertAlign val="subscript"/>
        <sz val="12"/>
        <rFont val="Arial"/>
        <family val="2"/>
      </rPr>
      <t>t</t>
    </r>
    <r>
      <rPr>
        <sz val="12"/>
        <rFont val="Arial"/>
        <family val="2"/>
      </rPr>
      <t>(weeks)</t>
    </r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</si>
</sst>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0.0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</numFmts>
  <fonts count="1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2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2"/>
      <color indexed="53"/>
      <name val="Arial"/>
      <family val="2"/>
    </font>
    <font>
      <b/>
      <sz val="12"/>
      <color indexed="53"/>
      <name val="Arial"/>
      <family val="2"/>
    </font>
    <font>
      <sz val="9"/>
      <name val="Arial"/>
      <family val="0"/>
    </font>
    <font>
      <sz val="12"/>
      <color indexed="10"/>
      <name val="Arial"/>
      <family val="2"/>
    </font>
    <font>
      <vertAlign val="subscript"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3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" fontId="0" fillId="0" borderId="1" xfId="0" applyNumberForma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5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1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15" fillId="0" borderId="1" xfId="0" applyFont="1" applyBorder="1" applyAlignment="1">
      <alignment horizontal="right"/>
    </xf>
    <xf numFmtId="0" fontId="2" fillId="4" borderId="1" xfId="0" applyFont="1" applyFill="1" applyBorder="1" applyAlignment="1">
      <alignment/>
    </xf>
    <xf numFmtId="0" fontId="9" fillId="0" borderId="1" xfId="0" applyFont="1" applyBorder="1" applyAlignment="1">
      <alignment/>
    </xf>
    <xf numFmtId="2" fontId="9" fillId="0" borderId="1" xfId="0" applyNumberFormat="1" applyFont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'overall factors'!$A$34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'overall factors'!$B$33:$G$33</c:f>
              <c:numCache/>
            </c:numRef>
          </c:cat>
          <c:val>
            <c:numRef>
              <c:f>'overall factors'!$B$34:$G$34</c:f>
              <c:numCache/>
            </c:numRef>
          </c:val>
        </c:ser>
        <c:ser>
          <c:idx val="1"/>
          <c:order val="1"/>
          <c:tx>
            <c:strRef>
              <c:f>'overall factors'!$A$35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'overall factors'!$B$33:$G$33</c:f>
              <c:numCache/>
            </c:numRef>
          </c:cat>
          <c:val>
            <c:numRef>
              <c:f>'overall factors'!$B$35:$G$35</c:f>
              <c:numCache/>
            </c:numRef>
          </c:val>
        </c:ser>
        <c:ser>
          <c:idx val="2"/>
          <c:order val="2"/>
          <c:tx>
            <c:strRef>
              <c:f>'overall factors'!$A$36</c:f>
              <c:strCache>
                <c:ptCount val="1"/>
                <c:pt idx="0">
                  <c:v>übrige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'overall factors'!$B$33:$G$33</c:f>
              <c:numCache/>
            </c:numRef>
          </c:cat>
          <c:val>
            <c:numRef>
              <c:f>'overall factors'!$B$36:$G$36</c:f>
              <c:numCache/>
            </c:numRef>
          </c:val>
        </c:ser>
        <c:axId val="26703520"/>
        <c:axId val="39005089"/>
      </c:barChart>
      <c:catAx>
        <c:axId val="26703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005089"/>
        <c:crosses val="autoZero"/>
        <c:auto val="1"/>
        <c:lblOffset val="100"/>
        <c:noMultiLvlLbl val="0"/>
      </c:catAx>
      <c:valAx>
        <c:axId val="390050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7035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323850</xdr:colOff>
      <xdr:row>26</xdr:row>
      <xdr:rowOff>104775</xdr:rowOff>
    </xdr:from>
    <xdr:to>
      <xdr:col>9</xdr:col>
      <xdr:colOff>895350</xdr:colOff>
      <xdr:row>35</xdr:row>
      <xdr:rowOff>180975</xdr:rowOff>
    </xdr:to>
    <xdr:graphicFrame>
      <xdr:nvGraphicFramePr>
        <xdr:cNvPr id="1" name="Chart 1"/>
        <xdr:cNvGraphicFramePr/>
      </xdr:nvGraphicFramePr>
      <xdr:xfrm>
        <a:off x="3152775" y="4886325"/>
        <a:ext cx="3571875" cy="176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zoomScale="110" zoomScaleNormal="110" workbookViewId="0" topLeftCell="A1">
      <selection activeCell="B38" sqref="B38"/>
    </sheetView>
  </sheetViews>
  <sheetFormatPr defaultColWidth="11.421875" defaultRowHeight="12.75"/>
  <cols>
    <col min="1" max="1" width="17.57421875" style="1" customWidth="1"/>
    <col min="2" max="2" width="9.00390625" style="1" customWidth="1"/>
    <col min="3" max="10" width="11.421875" style="1" customWidth="1"/>
  </cols>
  <sheetData>
    <row r="1" spans="1:10" ht="15">
      <c r="A1" s="2" t="s">
        <v>10</v>
      </c>
      <c r="C1" s="55" t="s">
        <v>0</v>
      </c>
      <c r="D1" s="55"/>
      <c r="E1" s="55"/>
      <c r="F1" s="55"/>
      <c r="G1" s="55" t="s">
        <v>1</v>
      </c>
      <c r="H1" s="55"/>
      <c r="I1" s="55"/>
      <c r="J1" s="55"/>
    </row>
    <row r="2" spans="3:10" ht="15">
      <c r="C2" s="55" t="s">
        <v>2</v>
      </c>
      <c r="D2" s="55"/>
      <c r="E2" s="55"/>
      <c r="F2" s="55"/>
      <c r="G2" s="55" t="s">
        <v>2</v>
      </c>
      <c r="H2" s="55"/>
      <c r="I2" s="55"/>
      <c r="J2" s="55"/>
    </row>
    <row r="3" spans="1:10" ht="15">
      <c r="A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</row>
    <row r="4" spans="1:10" ht="15">
      <c r="A4" s="6" t="s">
        <v>4</v>
      </c>
      <c r="B4" s="6"/>
      <c r="C4" s="6">
        <v>1000</v>
      </c>
      <c r="D4" s="6">
        <v>1000</v>
      </c>
      <c r="E4" s="6">
        <v>1000</v>
      </c>
      <c r="F4" s="6">
        <v>1000</v>
      </c>
      <c r="G4" s="6">
        <v>2000</v>
      </c>
      <c r="H4" s="6">
        <v>2000</v>
      </c>
      <c r="I4" s="6">
        <v>2000</v>
      </c>
      <c r="J4" s="6">
        <v>2000</v>
      </c>
    </row>
    <row r="5" spans="1:10" ht="15">
      <c r="A5" s="1" t="s">
        <v>5</v>
      </c>
      <c r="D5" s="1">
        <v>500</v>
      </c>
      <c r="E5" s="1">
        <v>500</v>
      </c>
      <c r="G5" s="1">
        <v>350</v>
      </c>
      <c r="J5" s="1">
        <v>350</v>
      </c>
    </row>
    <row r="6" spans="1:10" ht="15">
      <c r="A6" s="1" t="s">
        <v>6</v>
      </c>
      <c r="C6" s="1">
        <v>1500</v>
      </c>
      <c r="D6" s="1">
        <v>1500</v>
      </c>
      <c r="E6" s="1">
        <v>1500</v>
      </c>
      <c r="F6" s="1">
        <v>1500</v>
      </c>
      <c r="G6" s="1">
        <v>1000</v>
      </c>
      <c r="I6" s="1">
        <v>1000</v>
      </c>
      <c r="J6" s="1">
        <v>1000</v>
      </c>
    </row>
    <row r="7" spans="1:9" ht="15">
      <c r="A7" s="1" t="s">
        <v>7</v>
      </c>
      <c r="C7" s="1">
        <v>600</v>
      </c>
      <c r="E7" s="1">
        <v>600</v>
      </c>
      <c r="H7" s="1">
        <v>300</v>
      </c>
      <c r="I7" s="1">
        <v>200</v>
      </c>
    </row>
    <row r="8" spans="1:10" ht="15">
      <c r="A8" s="1" t="s">
        <v>8</v>
      </c>
      <c r="C8" s="1">
        <f>SUM(C4:C7)</f>
        <v>3100</v>
      </c>
      <c r="D8" s="1">
        <f aca="true" t="shared" si="0" ref="D8:J8">SUM(D4:D7)</f>
        <v>3000</v>
      </c>
      <c r="E8" s="1">
        <f t="shared" si="0"/>
        <v>3600</v>
      </c>
      <c r="F8" s="1">
        <f t="shared" si="0"/>
        <v>2500</v>
      </c>
      <c r="G8" s="1">
        <f t="shared" si="0"/>
        <v>3350</v>
      </c>
      <c r="H8" s="1">
        <f t="shared" si="0"/>
        <v>2300</v>
      </c>
      <c r="I8" s="1">
        <f t="shared" si="0"/>
        <v>3200</v>
      </c>
      <c r="J8" s="1">
        <f t="shared" si="0"/>
        <v>3350</v>
      </c>
    </row>
    <row r="9" spans="1:10" ht="15">
      <c r="A9" s="1" t="s">
        <v>9</v>
      </c>
      <c r="C9" s="55">
        <f>SUM(C8:F8)</f>
        <v>12200</v>
      </c>
      <c r="D9" s="55"/>
      <c r="E9" s="55"/>
      <c r="F9" s="55"/>
      <c r="G9" s="55">
        <f>SUM(G8:J8)</f>
        <v>12200</v>
      </c>
      <c r="H9" s="55"/>
      <c r="I9" s="55"/>
      <c r="J9" s="55"/>
    </row>
    <row r="11" spans="1:10" ht="15">
      <c r="A11" s="56" t="s">
        <v>15</v>
      </c>
      <c r="B11" s="56"/>
      <c r="C11" s="57" t="s">
        <v>0</v>
      </c>
      <c r="D11" s="57"/>
      <c r="E11" s="57"/>
      <c r="F11" s="57"/>
      <c r="G11" s="57" t="s">
        <v>1</v>
      </c>
      <c r="H11" s="57"/>
      <c r="I11" s="57"/>
      <c r="J11" s="57"/>
    </row>
    <row r="12" spans="3:10" ht="15">
      <c r="C12" s="57" t="s">
        <v>2</v>
      </c>
      <c r="D12" s="57"/>
      <c r="E12" s="57"/>
      <c r="F12" s="57"/>
      <c r="G12" s="57" t="s">
        <v>2</v>
      </c>
      <c r="H12" s="57"/>
      <c r="I12" s="57"/>
      <c r="J12" s="57"/>
    </row>
    <row r="13" spans="2:10" ht="15">
      <c r="B13" s="2">
        <v>0</v>
      </c>
      <c r="C13" s="2">
        <v>1</v>
      </c>
      <c r="D13" s="2">
        <v>2</v>
      </c>
      <c r="E13" s="2">
        <v>3</v>
      </c>
      <c r="F13" s="2">
        <v>4</v>
      </c>
      <c r="G13" s="2">
        <v>5</v>
      </c>
      <c r="H13" s="2">
        <v>6</v>
      </c>
      <c r="I13" s="2">
        <v>7</v>
      </c>
      <c r="J13" s="2">
        <v>8</v>
      </c>
    </row>
    <row r="14" spans="1:10" ht="15">
      <c r="A14" s="1" t="s">
        <v>11</v>
      </c>
      <c r="C14" s="6">
        <v>1000</v>
      </c>
      <c r="D14" s="6">
        <v>1000</v>
      </c>
      <c r="E14" s="6">
        <v>1000</v>
      </c>
      <c r="F14" s="6">
        <v>1000</v>
      </c>
      <c r="G14" s="6">
        <v>2000</v>
      </c>
      <c r="H14" s="6">
        <v>2000</v>
      </c>
      <c r="I14" s="6">
        <v>2000</v>
      </c>
      <c r="J14" s="6">
        <v>2000</v>
      </c>
    </row>
    <row r="15" spans="1:10" ht="15">
      <c r="A15" s="1" t="s">
        <v>12</v>
      </c>
      <c r="C15" s="6">
        <v>1200</v>
      </c>
      <c r="D15" s="6">
        <v>800</v>
      </c>
      <c r="E15" s="6">
        <v>300</v>
      </c>
      <c r="F15" s="6">
        <v>200</v>
      </c>
      <c r="G15" s="6">
        <v>100</v>
      </c>
      <c r="H15" s="6"/>
      <c r="I15" s="6"/>
      <c r="J15" s="6"/>
    </row>
    <row r="16" spans="1:10" ht="15">
      <c r="A16" s="1" t="s">
        <v>13</v>
      </c>
      <c r="C16" s="1">
        <f>MAX(C14,C15)</f>
        <v>1200</v>
      </c>
      <c r="D16" s="1">
        <f aca="true" t="shared" si="1" ref="D16:J16">MAX(D14,D15)</f>
        <v>1000</v>
      </c>
      <c r="E16" s="1">
        <f t="shared" si="1"/>
        <v>1000</v>
      </c>
      <c r="F16" s="1">
        <f t="shared" si="1"/>
        <v>1000</v>
      </c>
      <c r="G16" s="1">
        <f t="shared" si="1"/>
        <v>2000</v>
      </c>
      <c r="H16" s="1">
        <f t="shared" si="1"/>
        <v>2000</v>
      </c>
      <c r="I16" s="1">
        <f t="shared" si="1"/>
        <v>2000</v>
      </c>
      <c r="J16" s="1">
        <f t="shared" si="1"/>
        <v>2000</v>
      </c>
    </row>
    <row r="19" ht="15">
      <c r="A19" s="2" t="s">
        <v>18</v>
      </c>
    </row>
    <row r="20" spans="1:10" ht="15">
      <c r="A20" s="1" t="s">
        <v>17</v>
      </c>
      <c r="B20" s="1">
        <v>1600</v>
      </c>
      <c r="C20" s="1">
        <f aca="true" t="shared" si="2" ref="C20:J20">MAX(B22,0)-C16</f>
        <v>400</v>
      </c>
      <c r="D20" s="1">
        <f t="shared" si="2"/>
        <v>-600</v>
      </c>
      <c r="E20" s="1">
        <f t="shared" si="2"/>
        <v>900</v>
      </c>
      <c r="F20" s="1">
        <f t="shared" si="2"/>
        <v>-100</v>
      </c>
      <c r="G20" s="1">
        <f t="shared" si="2"/>
        <v>400</v>
      </c>
      <c r="H20" s="1">
        <f t="shared" si="2"/>
        <v>-1600</v>
      </c>
      <c r="I20" s="1">
        <f t="shared" si="2"/>
        <v>-1100</v>
      </c>
      <c r="J20" s="1">
        <f t="shared" si="2"/>
        <v>-600</v>
      </c>
    </row>
    <row r="21" spans="1:10" ht="15">
      <c r="A21" s="2" t="s">
        <v>16</v>
      </c>
      <c r="C21" s="7">
        <f aca="true" t="shared" si="3" ref="C21:J21">IF(C20&gt;0,0,2500)</f>
        <v>0</v>
      </c>
      <c r="D21" s="7">
        <f t="shared" si="3"/>
        <v>2500</v>
      </c>
      <c r="E21" s="7">
        <f t="shared" si="3"/>
        <v>0</v>
      </c>
      <c r="F21" s="7">
        <f t="shared" si="3"/>
        <v>2500</v>
      </c>
      <c r="G21" s="7">
        <f t="shared" si="3"/>
        <v>0</v>
      </c>
      <c r="H21" s="7">
        <f t="shared" si="3"/>
        <v>2500</v>
      </c>
      <c r="I21" s="7">
        <f t="shared" si="3"/>
        <v>2500</v>
      </c>
      <c r="J21" s="7">
        <f t="shared" si="3"/>
        <v>2500</v>
      </c>
    </row>
    <row r="22" spans="1:10" ht="15">
      <c r="A22" s="1" t="s">
        <v>14</v>
      </c>
      <c r="B22" s="1">
        <v>1600</v>
      </c>
      <c r="C22" s="1">
        <f aca="true" t="shared" si="4" ref="C22:J22">C20+C21</f>
        <v>400</v>
      </c>
      <c r="D22" s="1">
        <f t="shared" si="4"/>
        <v>1900</v>
      </c>
      <c r="E22" s="1">
        <f t="shared" si="4"/>
        <v>900</v>
      </c>
      <c r="F22" s="1">
        <f t="shared" si="4"/>
        <v>2400</v>
      </c>
      <c r="G22" s="1">
        <f t="shared" si="4"/>
        <v>400</v>
      </c>
      <c r="H22" s="1">
        <f t="shared" si="4"/>
        <v>900</v>
      </c>
      <c r="I22" s="1">
        <f t="shared" si="4"/>
        <v>1400</v>
      </c>
      <c r="J22" s="1">
        <f t="shared" si="4"/>
        <v>1900</v>
      </c>
    </row>
    <row r="24" ht="15">
      <c r="A24" s="2" t="s">
        <v>19</v>
      </c>
    </row>
    <row r="25" spans="1:10" ht="15">
      <c r="A25" s="1" t="s">
        <v>20</v>
      </c>
      <c r="C25" s="1">
        <f>B22-C$15</f>
        <v>400</v>
      </c>
      <c r="D25" s="1">
        <f>D21-SUM(D15:E$15)</f>
        <v>1400</v>
      </c>
      <c r="F25" s="1">
        <f>F21-SUM(F15:G$15)</f>
        <v>2200</v>
      </c>
      <c r="H25" s="1">
        <f>H21-SUM(H15:I$15)</f>
        <v>2500</v>
      </c>
      <c r="I25" s="1">
        <f>I21-SUM(I$15)</f>
        <v>2500</v>
      </c>
      <c r="J25" s="1">
        <f>J21-SUM(J$15)</f>
        <v>2500</v>
      </c>
    </row>
    <row r="28" ht="15">
      <c r="A28" s="2" t="s">
        <v>21</v>
      </c>
    </row>
    <row r="29" spans="1:10" ht="15">
      <c r="A29" s="1" t="s">
        <v>17</v>
      </c>
      <c r="B29" s="1">
        <v>1600</v>
      </c>
      <c r="C29" s="1">
        <f>MAX(B31,0)-C16</f>
        <v>400</v>
      </c>
      <c r="D29" s="1">
        <f>MAX(C31,0)-D16</f>
        <v>-600</v>
      </c>
      <c r="E29" s="1">
        <f aca="true" t="shared" si="5" ref="E29:J29">MAX(D31,0)-E16</f>
        <v>-1000</v>
      </c>
      <c r="F29" s="1">
        <f t="shared" si="5"/>
        <v>-1000</v>
      </c>
      <c r="G29" s="1">
        <f t="shared" si="5"/>
        <v>-2000</v>
      </c>
      <c r="H29" s="1">
        <f t="shared" si="5"/>
        <v>-2000</v>
      </c>
      <c r="I29" s="1">
        <f t="shared" si="5"/>
        <v>-2000</v>
      </c>
      <c r="J29" s="1">
        <f t="shared" si="5"/>
        <v>-2000</v>
      </c>
    </row>
    <row r="30" spans="1:10" ht="15">
      <c r="A30" s="2" t="s">
        <v>16</v>
      </c>
      <c r="C30" s="7">
        <f>MAX(C16-B31,0)</f>
        <v>0</v>
      </c>
      <c r="D30" s="7">
        <f>MAX(D16-C31,0)</f>
        <v>600</v>
      </c>
      <c r="E30" s="7">
        <f aca="true" t="shared" si="6" ref="E30:J30">MAX(E16-D31,0)</f>
        <v>1000</v>
      </c>
      <c r="F30" s="7">
        <f t="shared" si="6"/>
        <v>1000</v>
      </c>
      <c r="G30" s="7">
        <f t="shared" si="6"/>
        <v>2000</v>
      </c>
      <c r="H30" s="7">
        <f t="shared" si="6"/>
        <v>2000</v>
      </c>
      <c r="I30" s="7">
        <f t="shared" si="6"/>
        <v>2000</v>
      </c>
      <c r="J30" s="7">
        <f t="shared" si="6"/>
        <v>2000</v>
      </c>
    </row>
    <row r="31" spans="1:10" ht="15">
      <c r="A31" s="1" t="s">
        <v>14</v>
      </c>
      <c r="B31" s="1">
        <v>1600</v>
      </c>
      <c r="C31" s="1">
        <f aca="true" t="shared" si="7" ref="C31:J31">C29+C30</f>
        <v>400</v>
      </c>
      <c r="D31" s="1">
        <f t="shared" si="7"/>
        <v>0</v>
      </c>
      <c r="E31" s="1">
        <f t="shared" si="7"/>
        <v>0</v>
      </c>
      <c r="F31" s="1">
        <f t="shared" si="7"/>
        <v>0</v>
      </c>
      <c r="G31" s="1">
        <f t="shared" si="7"/>
        <v>0</v>
      </c>
      <c r="H31" s="1">
        <f t="shared" si="7"/>
        <v>0</v>
      </c>
      <c r="I31" s="1">
        <f t="shared" si="7"/>
        <v>0</v>
      </c>
      <c r="J31" s="1">
        <f t="shared" si="7"/>
        <v>0</v>
      </c>
    </row>
    <row r="33" ht="15">
      <c r="A33" s="2" t="s">
        <v>19</v>
      </c>
    </row>
    <row r="34" spans="1:10" ht="15">
      <c r="A34" s="1" t="s">
        <v>20</v>
      </c>
      <c r="C34" s="1">
        <f>B31-C$15</f>
        <v>400</v>
      </c>
      <c r="D34" s="1">
        <f>MAX(D30-SUM(D15),0)</f>
        <v>0</v>
      </c>
      <c r="E34" s="1">
        <f aca="true" t="shared" si="8" ref="E34:J34">MAX(E30-SUM(E15),0)</f>
        <v>700</v>
      </c>
      <c r="F34" s="1">
        <f t="shared" si="8"/>
        <v>800</v>
      </c>
      <c r="G34" s="1">
        <f t="shared" si="8"/>
        <v>1900</v>
      </c>
      <c r="H34" s="1">
        <f t="shared" si="8"/>
        <v>2000</v>
      </c>
      <c r="I34" s="1">
        <f t="shared" si="8"/>
        <v>2000</v>
      </c>
      <c r="J34" s="1">
        <f t="shared" si="8"/>
        <v>2000</v>
      </c>
    </row>
  </sheetData>
  <mergeCells count="11">
    <mergeCell ref="A11:B11"/>
    <mergeCell ref="C12:F12"/>
    <mergeCell ref="G12:J12"/>
    <mergeCell ref="C9:F9"/>
    <mergeCell ref="G9:J9"/>
    <mergeCell ref="C11:F11"/>
    <mergeCell ref="G11:J11"/>
    <mergeCell ref="C1:F1"/>
    <mergeCell ref="G1:J1"/>
    <mergeCell ref="C2:F2"/>
    <mergeCell ref="G2:J2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="150" zoomScaleNormal="150" workbookViewId="0" topLeftCell="A3">
      <selection activeCell="D13" sqref="D13:D14"/>
    </sheetView>
  </sheetViews>
  <sheetFormatPr defaultColWidth="11.421875" defaultRowHeight="12.75"/>
  <cols>
    <col min="1" max="1" width="8.57421875" style="0" customWidth="1"/>
    <col min="2" max="5" width="7.7109375" style="0" customWidth="1"/>
    <col min="7" max="7" width="4.00390625" style="0" customWidth="1"/>
  </cols>
  <sheetData>
    <row r="1" spans="1:5" ht="12.75">
      <c r="A1" s="8" t="s">
        <v>22</v>
      </c>
      <c r="B1" s="58" t="s">
        <v>23</v>
      </c>
      <c r="C1" s="58"/>
      <c r="D1" s="58"/>
      <c r="E1" s="58"/>
    </row>
    <row r="2" spans="1:9" ht="12.75">
      <c r="A2" s="8"/>
      <c r="B2" s="59" t="s">
        <v>2</v>
      </c>
      <c r="C2" s="59"/>
      <c r="D2" s="59"/>
      <c r="E2" s="58"/>
      <c r="G2" s="60"/>
      <c r="H2" s="58" t="s">
        <v>33</v>
      </c>
      <c r="I2" s="58"/>
    </row>
    <row r="3" spans="1:9" ht="12.75">
      <c r="A3" s="8" t="s">
        <v>3</v>
      </c>
      <c r="B3" s="11">
        <v>1</v>
      </c>
      <c r="C3" s="11">
        <v>2</v>
      </c>
      <c r="D3" s="11">
        <v>3</v>
      </c>
      <c r="E3" s="11">
        <v>4</v>
      </c>
      <c r="G3" s="61"/>
      <c r="H3" s="11" t="s">
        <v>29</v>
      </c>
      <c r="I3" s="11" t="s">
        <v>30</v>
      </c>
    </row>
    <row r="4" spans="1:9" ht="12.75">
      <c r="A4" s="12" t="s">
        <v>24</v>
      </c>
      <c r="B4" s="10">
        <v>1000</v>
      </c>
      <c r="C4" s="10">
        <v>1000</v>
      </c>
      <c r="D4" s="10">
        <v>1000</v>
      </c>
      <c r="E4" s="10">
        <v>1000</v>
      </c>
      <c r="G4" s="10" t="s">
        <v>24</v>
      </c>
      <c r="H4" s="10">
        <v>20</v>
      </c>
      <c r="I4" s="10">
        <v>2</v>
      </c>
    </row>
    <row r="5" spans="1:9" ht="12.75">
      <c r="A5" s="12" t="s">
        <v>25</v>
      </c>
      <c r="B5" s="10" t="s">
        <v>26</v>
      </c>
      <c r="C5" s="10">
        <v>500</v>
      </c>
      <c r="D5" s="10">
        <v>500</v>
      </c>
      <c r="E5" s="10" t="s">
        <v>26</v>
      </c>
      <c r="G5" s="10" t="s">
        <v>25</v>
      </c>
      <c r="H5" s="10">
        <v>24</v>
      </c>
      <c r="I5" s="10">
        <v>2.5</v>
      </c>
    </row>
    <row r="6" spans="1:9" ht="12.75">
      <c r="A6" s="12" t="s">
        <v>27</v>
      </c>
      <c r="B6" s="10">
        <v>1500</v>
      </c>
      <c r="C6" s="10">
        <v>1500</v>
      </c>
      <c r="D6" s="10">
        <v>1500</v>
      </c>
      <c r="E6" s="10">
        <v>1500</v>
      </c>
      <c r="G6" s="10" t="s">
        <v>27</v>
      </c>
      <c r="H6" s="10">
        <v>22</v>
      </c>
      <c r="I6" s="10">
        <v>2</v>
      </c>
    </row>
    <row r="7" spans="1:9" ht="12.75">
      <c r="A7" s="12" t="s">
        <v>28</v>
      </c>
      <c r="B7" s="10">
        <v>600</v>
      </c>
      <c r="C7" s="10" t="s">
        <v>26</v>
      </c>
      <c r="D7" s="10">
        <v>600</v>
      </c>
      <c r="E7" s="10" t="s">
        <v>26</v>
      </c>
      <c r="G7" s="10" t="s">
        <v>28</v>
      </c>
      <c r="H7" s="10">
        <v>25</v>
      </c>
      <c r="I7" s="10">
        <v>2.4</v>
      </c>
    </row>
    <row r="10" spans="1:6" ht="12.75">
      <c r="A10" s="10"/>
      <c r="B10" s="58" t="s">
        <v>34</v>
      </c>
      <c r="C10" s="58"/>
      <c r="D10" s="58"/>
      <c r="E10" s="58"/>
      <c r="F10" s="58"/>
    </row>
    <row r="11" spans="1:6" ht="12.75">
      <c r="A11" s="10"/>
      <c r="B11" s="58" t="s">
        <v>2</v>
      </c>
      <c r="C11" s="58"/>
      <c r="D11" s="58"/>
      <c r="E11" s="58"/>
      <c r="F11" s="58"/>
    </row>
    <row r="12" spans="1:6" ht="27.75" customHeight="1">
      <c r="A12" s="14"/>
      <c r="B12" s="15">
        <v>1</v>
      </c>
      <c r="C12" s="15">
        <v>2</v>
      </c>
      <c r="D12" s="15">
        <v>3</v>
      </c>
      <c r="E12" s="15">
        <v>4</v>
      </c>
      <c r="F12" s="14" t="s">
        <v>32</v>
      </c>
    </row>
    <row r="13" spans="1:6" ht="12.75">
      <c r="A13" s="10" t="s">
        <v>29</v>
      </c>
      <c r="B13" s="16">
        <f>SUMPRODUCT(B4:B7,$H$4:$H$7)/60</f>
        <v>1133.3333333333333</v>
      </c>
      <c r="C13" s="16">
        <f>SUMPRODUCT(C4:C7,$H$4:$H$7)/60</f>
        <v>1083.3333333333333</v>
      </c>
      <c r="D13" s="17">
        <f>SUMPRODUCT(D4:D7,$H$4:$H$7)/60</f>
        <v>1333.3333333333333</v>
      </c>
      <c r="E13" s="16">
        <f>SUMPRODUCT(E4:E7,$H$4:$H$7)/60</f>
        <v>883.3333333333334</v>
      </c>
      <c r="F13" s="13">
        <v>1200</v>
      </c>
    </row>
    <row r="14" spans="1:6" ht="12.75">
      <c r="A14" s="10" t="s">
        <v>30</v>
      </c>
      <c r="B14" s="16">
        <f>SUMPRODUCT(B4:B7,$I$4:$I$7)/60</f>
        <v>107.33333333333333</v>
      </c>
      <c r="C14" s="16">
        <f>SUMPRODUCT(C4:C7,$I$4:$I$7)/60</f>
        <v>104.16666666666667</v>
      </c>
      <c r="D14" s="17">
        <f>SUMPRODUCT(D4:D7,$I$4:$I$7)/60</f>
        <v>128.16666666666666</v>
      </c>
      <c r="E14" s="16">
        <f>SUMPRODUCT(E4:E7,$I$4:$I$7)/60</f>
        <v>83.33333333333333</v>
      </c>
      <c r="F14" s="13">
        <v>110</v>
      </c>
    </row>
    <row r="17" ht="12.75">
      <c r="A17" t="s">
        <v>35</v>
      </c>
    </row>
    <row r="19" spans="1:6" ht="12.75">
      <c r="A19" s="10"/>
      <c r="B19" s="58" t="s">
        <v>31</v>
      </c>
      <c r="C19" s="58"/>
      <c r="D19" s="58"/>
      <c r="E19" s="58"/>
      <c r="F19" s="58"/>
    </row>
    <row r="20" spans="1:6" ht="12.75">
      <c r="A20" s="10"/>
      <c r="B20" s="58" t="s">
        <v>2</v>
      </c>
      <c r="C20" s="58"/>
      <c r="D20" s="58"/>
      <c r="E20" s="58"/>
      <c r="F20" s="58"/>
    </row>
    <row r="21" spans="1:6" ht="27.75" customHeight="1">
      <c r="A21" s="14"/>
      <c r="B21" s="15">
        <v>1</v>
      </c>
      <c r="C21" s="15">
        <v>2</v>
      </c>
      <c r="D21" s="15">
        <v>3</v>
      </c>
      <c r="E21" s="15">
        <v>4</v>
      </c>
      <c r="F21" s="14" t="s">
        <v>32</v>
      </c>
    </row>
    <row r="22" spans="1:6" ht="12.75">
      <c r="A22" s="10" t="s">
        <v>29</v>
      </c>
      <c r="B22" s="18">
        <v>1133.3333333333333</v>
      </c>
      <c r="C22" s="18">
        <v>1083.3333333333333</v>
      </c>
      <c r="D22" s="18">
        <v>1083</v>
      </c>
      <c r="E22" s="18">
        <v>1133</v>
      </c>
      <c r="F22" s="19">
        <v>1200</v>
      </c>
    </row>
    <row r="23" spans="1:6" ht="12.75">
      <c r="A23" s="10" t="s">
        <v>30</v>
      </c>
      <c r="B23" s="18">
        <v>107.33333333333333</v>
      </c>
      <c r="C23" s="18">
        <v>104.16666666666667</v>
      </c>
      <c r="D23" s="18">
        <v>104</v>
      </c>
      <c r="E23" s="18">
        <v>107</v>
      </c>
      <c r="F23" s="19">
        <v>110</v>
      </c>
    </row>
  </sheetData>
  <mergeCells count="8">
    <mergeCell ref="B20:F20"/>
    <mergeCell ref="B10:F10"/>
    <mergeCell ref="B11:F11"/>
    <mergeCell ref="B19:F19"/>
    <mergeCell ref="B1:E1"/>
    <mergeCell ref="B2:E2"/>
    <mergeCell ref="G2:G3"/>
    <mergeCell ref="H2:I2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="130" zoomScaleNormal="130" workbookViewId="0" topLeftCell="A3">
      <selection activeCell="H19" sqref="H19"/>
    </sheetView>
  </sheetViews>
  <sheetFormatPr defaultColWidth="11.421875" defaultRowHeight="12.75"/>
  <cols>
    <col min="1" max="1" width="11.421875" style="5" customWidth="1"/>
    <col min="2" max="3" width="4.8515625" style="5" customWidth="1"/>
    <col min="4" max="4" width="5.140625" style="5" customWidth="1"/>
    <col min="5" max="6" width="5.421875" style="5" customWidth="1"/>
    <col min="7" max="7" width="5.28125" style="5" customWidth="1"/>
    <col min="8" max="8" width="20.421875" style="5" customWidth="1"/>
    <col min="9" max="9" width="24.57421875" style="5" customWidth="1"/>
    <col min="10" max="10" width="13.8515625" style="5" customWidth="1"/>
    <col min="11" max="16384" width="11.421875" style="5" customWidth="1"/>
  </cols>
  <sheetData>
    <row r="1" s="4" customFormat="1" ht="15">
      <c r="A1" s="24" t="s">
        <v>36</v>
      </c>
    </row>
    <row r="2" s="4" customFormat="1" ht="15">
      <c r="A2" s="24"/>
    </row>
    <row r="3" spans="2:10" ht="15">
      <c r="B3" s="62" t="s">
        <v>37</v>
      </c>
      <c r="C3" s="62"/>
      <c r="D3" s="62"/>
      <c r="E3" s="62"/>
      <c r="F3" s="62"/>
      <c r="G3" s="62"/>
      <c r="H3" s="9" t="s">
        <v>39</v>
      </c>
      <c r="I3" s="9" t="s">
        <v>39</v>
      </c>
      <c r="J3" s="9" t="s">
        <v>40</v>
      </c>
    </row>
    <row r="4" spans="1:10" s="21" customFormat="1" ht="15">
      <c r="A4" s="9" t="s">
        <v>38</v>
      </c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 t="s">
        <v>41</v>
      </c>
      <c r="I4" s="9" t="s">
        <v>42</v>
      </c>
      <c r="J4" s="9" t="s">
        <v>43</v>
      </c>
    </row>
    <row r="5" spans="1:10" ht="15">
      <c r="A5" s="33" t="s">
        <v>24</v>
      </c>
      <c r="B5" s="33">
        <v>100</v>
      </c>
      <c r="C5" s="33">
        <v>80</v>
      </c>
      <c r="D5" s="33">
        <v>120</v>
      </c>
      <c r="E5" s="33">
        <v>100</v>
      </c>
      <c r="F5" s="33">
        <v>120</v>
      </c>
      <c r="G5" s="33">
        <v>60</v>
      </c>
      <c r="H5" s="35">
        <v>1</v>
      </c>
      <c r="I5" s="33">
        <v>2</v>
      </c>
      <c r="J5" s="34">
        <f>SUM(H5:I5)</f>
        <v>3</v>
      </c>
    </row>
    <row r="6" spans="1:10" ht="15">
      <c r="A6" s="9" t="s">
        <v>25</v>
      </c>
      <c r="B6" s="9">
        <v>40</v>
      </c>
      <c r="C6" s="9"/>
      <c r="D6" s="9">
        <v>60</v>
      </c>
      <c r="E6" s="9"/>
      <c r="F6" s="9">
        <v>40</v>
      </c>
      <c r="G6" s="9"/>
      <c r="H6" s="31">
        <v>4</v>
      </c>
      <c r="I6" s="9">
        <v>2</v>
      </c>
      <c r="J6" s="5">
        <f>SUM(H6:I6)</f>
        <v>6</v>
      </c>
    </row>
    <row r="7" ht="15">
      <c r="D7" s="9"/>
    </row>
    <row r="8" spans="1:10" ht="15">
      <c r="A8" s="22" t="s">
        <v>46</v>
      </c>
      <c r="D8" s="9"/>
      <c r="H8" s="5" t="s">
        <v>47</v>
      </c>
      <c r="I8" s="4" t="s">
        <v>56</v>
      </c>
      <c r="J8" s="3" t="s">
        <v>57</v>
      </c>
    </row>
    <row r="9" spans="2:10" ht="15">
      <c r="B9" s="22" t="s">
        <v>44</v>
      </c>
      <c r="C9" s="9"/>
      <c r="D9" s="9"/>
      <c r="G9" s="31">
        <v>0.4</v>
      </c>
      <c r="H9" s="5">
        <v>80</v>
      </c>
      <c r="I9" s="32">
        <f>G9*$H$5</f>
        <v>0.4</v>
      </c>
      <c r="J9" s="32">
        <f>G9*$H$6</f>
        <v>1.6</v>
      </c>
    </row>
    <row r="10" spans="2:10" ht="15">
      <c r="B10" s="22" t="s">
        <v>45</v>
      </c>
      <c r="G10" s="31">
        <v>0.6</v>
      </c>
      <c r="H10" s="5">
        <v>120</v>
      </c>
      <c r="I10" s="32">
        <f>G10*$H$5</f>
        <v>0.6</v>
      </c>
      <c r="J10" s="32">
        <f>G10*$H$6</f>
        <v>2.4</v>
      </c>
    </row>
    <row r="11" spans="1:8" ht="15">
      <c r="A11" s="9"/>
      <c r="B11" s="23" t="s">
        <v>48</v>
      </c>
      <c r="G11" s="9"/>
      <c r="H11" s="5">
        <v>500</v>
      </c>
    </row>
    <row r="13" s="28" customFormat="1" ht="12.75">
      <c r="A13" s="27" t="s">
        <v>49</v>
      </c>
    </row>
    <row r="14" spans="1:6" s="28" customFormat="1" ht="12.75">
      <c r="A14" s="27" t="s">
        <v>50</v>
      </c>
      <c r="F14" s="27" t="s">
        <v>53</v>
      </c>
    </row>
    <row r="15" spans="1:6" s="28" customFormat="1" ht="12.75">
      <c r="A15" s="27" t="s">
        <v>51</v>
      </c>
      <c r="F15" s="27" t="s">
        <v>54</v>
      </c>
    </row>
    <row r="16" spans="1:6" s="28" customFormat="1" ht="12.75">
      <c r="A16" s="27" t="s">
        <v>52</v>
      </c>
      <c r="F16" s="27" t="s">
        <v>55</v>
      </c>
    </row>
    <row r="18" spans="1:9" s="38" customFormat="1" ht="15">
      <c r="A18" s="36" t="s">
        <v>58</v>
      </c>
      <c r="B18" s="37"/>
      <c r="C18" s="37"/>
      <c r="D18" s="37"/>
      <c r="E18" s="37"/>
      <c r="F18" s="37"/>
      <c r="G18" s="37"/>
      <c r="H18" s="37"/>
      <c r="I18" s="37"/>
    </row>
    <row r="19" spans="1:7" s="40" customFormat="1" ht="15">
      <c r="A19" s="39" t="s">
        <v>59</v>
      </c>
      <c r="B19" s="63" t="s">
        <v>37</v>
      </c>
      <c r="C19" s="63"/>
      <c r="D19" s="63"/>
      <c r="E19" s="63"/>
      <c r="F19" s="63"/>
      <c r="G19" s="63"/>
    </row>
    <row r="20" spans="1:7" s="40" customFormat="1" ht="15">
      <c r="A20" s="39" t="s">
        <v>60</v>
      </c>
      <c r="B20" s="39">
        <v>1</v>
      </c>
      <c r="C20" s="39">
        <v>2</v>
      </c>
      <c r="D20" s="39">
        <v>3</v>
      </c>
      <c r="E20" s="39">
        <v>4</v>
      </c>
      <c r="F20" s="39">
        <v>5</v>
      </c>
      <c r="G20" s="39">
        <v>6</v>
      </c>
    </row>
    <row r="21" spans="1:7" s="42" customFormat="1" ht="15">
      <c r="A21" s="41" t="s">
        <v>61</v>
      </c>
      <c r="B21" s="41">
        <f aca="true" t="shared" si="0" ref="B21:G21">B5*$I$9</f>
        <v>40</v>
      </c>
      <c r="C21" s="41">
        <f t="shared" si="0"/>
        <v>32</v>
      </c>
      <c r="D21" s="41">
        <f t="shared" si="0"/>
        <v>48</v>
      </c>
      <c r="E21" s="41">
        <f t="shared" si="0"/>
        <v>40</v>
      </c>
      <c r="F21" s="41">
        <f t="shared" si="0"/>
        <v>48</v>
      </c>
      <c r="G21" s="41">
        <f t="shared" si="0"/>
        <v>24</v>
      </c>
    </row>
    <row r="22" spans="1:7" s="42" customFormat="1" ht="15">
      <c r="A22" s="41" t="s">
        <v>62</v>
      </c>
      <c r="C22" s="41">
        <f>C5*$I$10</f>
        <v>48</v>
      </c>
      <c r="D22" s="41">
        <f>D5*$I$10</f>
        <v>72</v>
      </c>
      <c r="E22" s="41">
        <f>E5*$I$10</f>
        <v>60</v>
      </c>
      <c r="F22" s="41">
        <f>F5*$I$10</f>
        <v>72</v>
      </c>
      <c r="G22" s="41">
        <f>G5*$I$10</f>
        <v>36</v>
      </c>
    </row>
    <row r="23" spans="1:7" s="42" customFormat="1" ht="15">
      <c r="A23" s="41" t="s">
        <v>63</v>
      </c>
      <c r="B23" s="41">
        <f aca="true" t="shared" si="1" ref="B23:G23">B5*$I$5</f>
        <v>200</v>
      </c>
      <c r="C23" s="41">
        <f t="shared" si="1"/>
        <v>160</v>
      </c>
      <c r="D23" s="41">
        <f t="shared" si="1"/>
        <v>240</v>
      </c>
      <c r="E23" s="41">
        <f t="shared" si="1"/>
        <v>200</v>
      </c>
      <c r="F23" s="41">
        <f t="shared" si="1"/>
        <v>240</v>
      </c>
      <c r="G23" s="41">
        <f t="shared" si="1"/>
        <v>120</v>
      </c>
    </row>
    <row r="24" spans="1:9" s="4" customFormat="1" ht="15">
      <c r="A24" s="25" t="s">
        <v>64</v>
      </c>
      <c r="B24" s="2"/>
      <c r="C24" s="2"/>
      <c r="D24" s="2"/>
      <c r="E24" s="2"/>
      <c r="F24" s="2"/>
      <c r="G24" s="2"/>
      <c r="H24" s="2"/>
      <c r="I24" s="2"/>
    </row>
    <row r="25" spans="1:9" s="26" customFormat="1" ht="15">
      <c r="A25" s="29" t="s">
        <v>59</v>
      </c>
      <c r="B25" s="64" t="s">
        <v>37</v>
      </c>
      <c r="C25" s="64"/>
      <c r="D25" s="64"/>
      <c r="E25" s="64"/>
      <c r="F25" s="64"/>
      <c r="G25" s="64"/>
      <c r="H25" s="30"/>
      <c r="I25" s="30"/>
    </row>
    <row r="26" spans="1:9" s="26" customFormat="1" ht="15">
      <c r="A26" s="29" t="s">
        <v>60</v>
      </c>
      <c r="B26" s="29">
        <v>1</v>
      </c>
      <c r="C26" s="29">
        <v>2</v>
      </c>
      <c r="D26" s="29">
        <v>3</v>
      </c>
      <c r="E26" s="29">
        <v>4</v>
      </c>
      <c r="F26" s="29">
        <v>5</v>
      </c>
      <c r="G26" s="29">
        <v>6</v>
      </c>
      <c r="I26" s="30"/>
    </row>
    <row r="27" spans="1:9" ht="15">
      <c r="A27" s="9" t="s">
        <v>61</v>
      </c>
      <c r="B27" s="5">
        <f>B6*$J$9</f>
        <v>64</v>
      </c>
      <c r="C27" s="5">
        <f>CC6*$J$9</f>
        <v>0</v>
      </c>
      <c r="D27" s="5">
        <f>D6*$J$9</f>
        <v>96</v>
      </c>
      <c r="E27" s="5">
        <f>E6*$J$9</f>
        <v>0</v>
      </c>
      <c r="F27" s="5">
        <f>F6*$J$9</f>
        <v>64</v>
      </c>
      <c r="G27" s="5">
        <f>G6*$J$9</f>
        <v>0</v>
      </c>
      <c r="I27" s="20"/>
    </row>
    <row r="28" spans="1:9" ht="15">
      <c r="A28" s="9" t="s">
        <v>62</v>
      </c>
      <c r="B28" s="5">
        <f aca="true" t="shared" si="2" ref="B28:G28">B6*$J$10</f>
        <v>96</v>
      </c>
      <c r="C28" s="5">
        <f t="shared" si="2"/>
        <v>0</v>
      </c>
      <c r="D28" s="5">
        <f t="shared" si="2"/>
        <v>144</v>
      </c>
      <c r="E28" s="5">
        <f t="shared" si="2"/>
        <v>0</v>
      </c>
      <c r="F28" s="5">
        <f t="shared" si="2"/>
        <v>96</v>
      </c>
      <c r="G28" s="5">
        <f t="shared" si="2"/>
        <v>0</v>
      </c>
      <c r="I28" s="20"/>
    </row>
    <row r="29" spans="1:9" ht="15">
      <c r="A29" s="9" t="s">
        <v>63</v>
      </c>
      <c r="B29" s="5">
        <f aca="true" t="shared" si="3" ref="B29:G29">B6*$I$6</f>
        <v>80</v>
      </c>
      <c r="C29" s="5">
        <f t="shared" si="3"/>
        <v>0</v>
      </c>
      <c r="D29" s="5">
        <f t="shared" si="3"/>
        <v>120</v>
      </c>
      <c r="E29" s="5">
        <f t="shared" si="3"/>
        <v>0</v>
      </c>
      <c r="F29" s="5">
        <f t="shared" si="3"/>
        <v>80</v>
      </c>
      <c r="G29" s="5">
        <f t="shared" si="3"/>
        <v>0</v>
      </c>
      <c r="H29" s="20"/>
      <c r="I29" s="1"/>
    </row>
    <row r="31" spans="1:9" s="4" customFormat="1" ht="15">
      <c r="A31" s="25" t="s">
        <v>65</v>
      </c>
      <c r="B31" s="2"/>
      <c r="C31" s="2"/>
      <c r="D31" s="2"/>
      <c r="E31" s="2"/>
      <c r="F31" s="2"/>
      <c r="G31" s="2"/>
      <c r="H31" s="2"/>
      <c r="I31" s="2"/>
    </row>
    <row r="32" spans="1:9" s="26" customFormat="1" ht="15">
      <c r="A32" s="29" t="s">
        <v>66</v>
      </c>
      <c r="B32" s="64" t="s">
        <v>37</v>
      </c>
      <c r="C32" s="64"/>
      <c r="D32" s="64"/>
      <c r="E32" s="64"/>
      <c r="F32" s="64"/>
      <c r="G32" s="64"/>
      <c r="H32" s="30"/>
      <c r="I32" s="30"/>
    </row>
    <row r="33" spans="1:9" s="26" customFormat="1" ht="15">
      <c r="A33" s="29"/>
      <c r="B33" s="29">
        <v>1</v>
      </c>
      <c r="C33" s="29">
        <v>2</v>
      </c>
      <c r="D33" s="29">
        <v>3</v>
      </c>
      <c r="E33" s="29">
        <v>4</v>
      </c>
      <c r="F33" s="29">
        <v>5</v>
      </c>
      <c r="G33" s="29">
        <v>6</v>
      </c>
      <c r="I33" s="30"/>
    </row>
    <row r="34" spans="1:9" ht="15">
      <c r="A34" s="9" t="s">
        <v>61</v>
      </c>
      <c r="B34" s="5">
        <f aca="true" t="shared" si="4" ref="B34:G34">B21+B27</f>
        <v>104</v>
      </c>
      <c r="C34" s="5">
        <f t="shared" si="4"/>
        <v>32</v>
      </c>
      <c r="D34" s="5">
        <f t="shared" si="4"/>
        <v>144</v>
      </c>
      <c r="E34" s="5">
        <f t="shared" si="4"/>
        <v>40</v>
      </c>
      <c r="F34" s="5">
        <f t="shared" si="4"/>
        <v>112</v>
      </c>
      <c r="G34" s="5">
        <f t="shared" si="4"/>
        <v>24</v>
      </c>
      <c r="I34" s="20"/>
    </row>
    <row r="35" spans="1:9" ht="15">
      <c r="A35" s="9" t="s">
        <v>62</v>
      </c>
      <c r="B35" s="5">
        <f>B23+B28</f>
        <v>296</v>
      </c>
      <c r="C35" s="5">
        <f aca="true" t="shared" si="5" ref="C35:G36">C22+C28</f>
        <v>48</v>
      </c>
      <c r="D35" s="5">
        <f t="shared" si="5"/>
        <v>216</v>
      </c>
      <c r="E35" s="5">
        <f t="shared" si="5"/>
        <v>60</v>
      </c>
      <c r="F35" s="5">
        <f t="shared" si="5"/>
        <v>168</v>
      </c>
      <c r="G35" s="5">
        <f t="shared" si="5"/>
        <v>36</v>
      </c>
      <c r="I35" s="20"/>
    </row>
    <row r="36" spans="1:7" ht="15">
      <c r="A36" s="9" t="s">
        <v>63</v>
      </c>
      <c r="B36" s="5">
        <f>B23+B29</f>
        <v>280</v>
      </c>
      <c r="C36" s="5">
        <f t="shared" si="5"/>
        <v>160</v>
      </c>
      <c r="D36" s="5">
        <f t="shared" si="5"/>
        <v>360</v>
      </c>
      <c r="E36" s="5">
        <f t="shared" si="5"/>
        <v>200</v>
      </c>
      <c r="F36" s="5">
        <f t="shared" si="5"/>
        <v>320</v>
      </c>
      <c r="G36" s="5">
        <f t="shared" si="5"/>
        <v>120</v>
      </c>
    </row>
  </sheetData>
  <mergeCells count="4">
    <mergeCell ref="B3:G3"/>
    <mergeCell ref="B19:G19"/>
    <mergeCell ref="B25:G25"/>
    <mergeCell ref="B32:G32"/>
  </mergeCells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"/>
  <sheetViews>
    <sheetView zoomScale="150" zoomScaleNormal="150" workbookViewId="0" topLeftCell="A1">
      <selection activeCell="E11" sqref="E11"/>
    </sheetView>
  </sheetViews>
  <sheetFormatPr defaultColWidth="11.421875" defaultRowHeight="12.75"/>
  <cols>
    <col min="1" max="16384" width="11.421875" style="1" customWidth="1"/>
  </cols>
  <sheetData>
    <row r="1" spans="1:8" ht="15">
      <c r="A1" s="46"/>
      <c r="B1" s="65" t="s">
        <v>67</v>
      </c>
      <c r="C1" s="65"/>
      <c r="D1" s="65"/>
      <c r="E1" s="65"/>
      <c r="F1" s="65"/>
      <c r="G1" s="65"/>
      <c r="H1" s="65"/>
    </row>
    <row r="2" spans="1:8" ht="15">
      <c r="A2" s="46"/>
      <c r="B2" s="51">
        <v>0</v>
      </c>
      <c r="C2" s="51">
        <v>1</v>
      </c>
      <c r="D2" s="51">
        <v>2</v>
      </c>
      <c r="E2" s="51">
        <v>3</v>
      </c>
      <c r="F2" s="51">
        <v>4</v>
      </c>
      <c r="G2" s="51">
        <v>5</v>
      </c>
      <c r="H2" s="51">
        <v>6</v>
      </c>
    </row>
    <row r="3" spans="1:8" ht="15">
      <c r="A3" s="46" t="s">
        <v>68</v>
      </c>
      <c r="B3" s="46"/>
      <c r="C3" s="46">
        <v>36</v>
      </c>
      <c r="D3" s="46">
        <v>36</v>
      </c>
      <c r="E3" s="46">
        <v>36</v>
      </c>
      <c r="F3" s="46">
        <v>36</v>
      </c>
      <c r="G3" s="46">
        <v>36</v>
      </c>
      <c r="H3" s="46">
        <v>36</v>
      </c>
    </row>
    <row r="4" spans="1:8" ht="18">
      <c r="A4" s="46" t="s">
        <v>85</v>
      </c>
      <c r="B4" s="46"/>
      <c r="C4" s="46">
        <v>20</v>
      </c>
      <c r="D4" s="46">
        <v>30</v>
      </c>
      <c r="E4" s="46">
        <v>60</v>
      </c>
      <c r="F4" s="46">
        <v>20</v>
      </c>
      <c r="G4" s="46">
        <v>40</v>
      </c>
      <c r="H4" s="46">
        <v>40</v>
      </c>
    </row>
    <row r="5" spans="1:8" ht="18">
      <c r="A5" s="46" t="s">
        <v>86</v>
      </c>
      <c r="B5" s="46"/>
      <c r="C5" s="52">
        <f aca="true" t="shared" si="0" ref="C5:H5">MIN(B6+C4,C3)</f>
        <v>30</v>
      </c>
      <c r="D5" s="52">
        <f t="shared" si="0"/>
        <v>30</v>
      </c>
      <c r="E5" s="52">
        <f t="shared" si="0"/>
        <v>36</v>
      </c>
      <c r="F5" s="52">
        <f t="shared" si="0"/>
        <v>36</v>
      </c>
      <c r="G5" s="52">
        <f t="shared" si="0"/>
        <v>36</v>
      </c>
      <c r="H5" s="52">
        <f t="shared" si="0"/>
        <v>36</v>
      </c>
    </row>
    <row r="6" spans="1:8" ht="18">
      <c r="A6" s="46" t="s">
        <v>87</v>
      </c>
      <c r="B6" s="46">
        <v>10</v>
      </c>
      <c r="C6" s="52">
        <f aca="true" t="shared" si="1" ref="C6:H6">B6+C4-C5</f>
        <v>0</v>
      </c>
      <c r="D6" s="52">
        <f t="shared" si="1"/>
        <v>0</v>
      </c>
      <c r="E6" s="52">
        <f t="shared" si="1"/>
        <v>24</v>
      </c>
      <c r="F6" s="52">
        <f t="shared" si="1"/>
        <v>8</v>
      </c>
      <c r="G6" s="52">
        <f t="shared" si="1"/>
        <v>12</v>
      </c>
      <c r="H6" s="52">
        <f t="shared" si="1"/>
        <v>16</v>
      </c>
    </row>
    <row r="7" spans="1:8" ht="18">
      <c r="A7" s="46" t="s">
        <v>88</v>
      </c>
      <c r="B7" s="46"/>
      <c r="C7" s="52">
        <f aca="true" t="shared" si="2" ref="C7:H7">B6+C4</f>
        <v>30</v>
      </c>
      <c r="D7" s="52">
        <f t="shared" si="2"/>
        <v>30</v>
      </c>
      <c r="E7" s="52">
        <f t="shared" si="2"/>
        <v>60</v>
      </c>
      <c r="F7" s="52">
        <f t="shared" si="2"/>
        <v>44</v>
      </c>
      <c r="G7" s="52">
        <f t="shared" si="2"/>
        <v>48</v>
      </c>
      <c r="H7" s="52">
        <f t="shared" si="2"/>
        <v>52</v>
      </c>
    </row>
    <row r="8" spans="1:8" ht="18">
      <c r="A8" s="46" t="s">
        <v>89</v>
      </c>
      <c r="B8" s="46"/>
      <c r="C8" s="53">
        <f aca="true" t="shared" si="3" ref="C8:H8">C7/C3</f>
        <v>0.8333333333333334</v>
      </c>
      <c r="D8" s="53">
        <f t="shared" si="3"/>
        <v>0.8333333333333334</v>
      </c>
      <c r="E8" s="53">
        <f t="shared" si="3"/>
        <v>1.6666666666666667</v>
      </c>
      <c r="F8" s="53">
        <f t="shared" si="3"/>
        <v>1.2222222222222223</v>
      </c>
      <c r="G8" s="53">
        <f t="shared" si="3"/>
        <v>1.3333333333333333</v>
      </c>
      <c r="H8" s="53">
        <f t="shared" si="3"/>
        <v>1.4444444444444444</v>
      </c>
    </row>
  </sheetData>
  <mergeCells count="1">
    <mergeCell ref="B1:H1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"/>
  <sheetViews>
    <sheetView zoomScale="140" zoomScaleNormal="140" workbookViewId="0" topLeftCell="A1">
      <selection activeCell="C6" sqref="C6"/>
    </sheetView>
  </sheetViews>
  <sheetFormatPr defaultColWidth="11.421875" defaultRowHeight="12.75"/>
  <cols>
    <col min="1" max="1" width="31.140625" style="0" customWidth="1"/>
    <col min="2" max="2" width="9.140625" style="0" bestFit="1" customWidth="1"/>
    <col min="3" max="10" width="6.421875" style="0" bestFit="1" customWidth="1"/>
  </cols>
  <sheetData>
    <row r="1" s="1" customFormat="1" ht="15">
      <c r="A1" s="1" t="s">
        <v>69</v>
      </c>
    </row>
    <row r="2" s="1" customFormat="1" ht="15"/>
    <row r="3" spans="1:10" s="1" customFormat="1" ht="15">
      <c r="A3" s="46"/>
      <c r="B3" s="47" t="s">
        <v>70</v>
      </c>
      <c r="C3" s="47">
        <v>1</v>
      </c>
      <c r="D3" s="47">
        <v>2</v>
      </c>
      <c r="E3" s="47">
        <v>3</v>
      </c>
      <c r="F3" s="47">
        <v>4</v>
      </c>
      <c r="G3" s="47">
        <v>5</v>
      </c>
      <c r="H3" s="47">
        <v>6</v>
      </c>
      <c r="I3" s="47">
        <v>7</v>
      </c>
      <c r="J3" s="47">
        <v>8</v>
      </c>
    </row>
    <row r="4" spans="1:10" s="1" customFormat="1" ht="15">
      <c r="A4" s="45" t="s">
        <v>71</v>
      </c>
      <c r="B4" s="46"/>
      <c r="C4" s="46"/>
      <c r="D4" s="46">
        <v>600</v>
      </c>
      <c r="E4" s="46">
        <v>1000</v>
      </c>
      <c r="F4" s="46">
        <v>1000</v>
      </c>
      <c r="G4" s="46">
        <v>2000</v>
      </c>
      <c r="H4" s="46">
        <v>2000</v>
      </c>
      <c r="I4" s="46">
        <v>2000</v>
      </c>
      <c r="J4" s="46">
        <v>2000</v>
      </c>
    </row>
    <row r="5" spans="1:10" s="1" customFormat="1" ht="15">
      <c r="A5" s="45" t="s">
        <v>72</v>
      </c>
      <c r="B5" s="46"/>
      <c r="C5" s="46">
        <v>400</v>
      </c>
      <c r="D5" s="46">
        <v>700</v>
      </c>
      <c r="E5" s="46">
        <v>200</v>
      </c>
      <c r="F5" s="46"/>
      <c r="G5" s="46"/>
      <c r="H5" s="46"/>
      <c r="I5" s="46"/>
      <c r="J5" s="46"/>
    </row>
    <row r="6" spans="1:10" s="1" customFormat="1" ht="15">
      <c r="A6" s="45" t="s">
        <v>73</v>
      </c>
      <c r="B6" s="46">
        <v>1200</v>
      </c>
      <c r="C6" s="46">
        <f aca="true" t="shared" si="0" ref="C6:J6">MAX(0,B6+C5-C4+C8)</f>
        <v>1600</v>
      </c>
      <c r="D6" s="46">
        <f t="shared" si="0"/>
        <v>1700</v>
      </c>
      <c r="E6" s="46">
        <f t="shared" si="0"/>
        <v>900</v>
      </c>
      <c r="F6" s="46">
        <f t="shared" si="0"/>
        <v>2900</v>
      </c>
      <c r="G6" s="46">
        <f t="shared" si="0"/>
        <v>900</v>
      </c>
      <c r="H6" s="46">
        <f t="shared" si="0"/>
        <v>1900</v>
      </c>
      <c r="I6" s="46">
        <f t="shared" si="0"/>
        <v>2900</v>
      </c>
      <c r="J6" s="46">
        <f t="shared" si="0"/>
        <v>900</v>
      </c>
    </row>
    <row r="7" spans="1:10" s="1" customFormat="1" ht="15">
      <c r="A7" s="45" t="s">
        <v>74</v>
      </c>
      <c r="B7" s="46"/>
      <c r="C7" s="46">
        <f>MAX(0,-B6-C5+C4-C8)</f>
        <v>0</v>
      </c>
      <c r="D7" s="46">
        <f aca="true" t="shared" si="1" ref="D7:J7">MAX(0,-C6-D5+D4-D8)</f>
        <v>0</v>
      </c>
      <c r="E7" s="46">
        <f t="shared" si="1"/>
        <v>0</v>
      </c>
      <c r="F7" s="46">
        <f t="shared" si="1"/>
        <v>0</v>
      </c>
      <c r="G7" s="46">
        <f t="shared" si="1"/>
        <v>0</v>
      </c>
      <c r="H7" s="46">
        <f t="shared" si="1"/>
        <v>0</v>
      </c>
      <c r="I7" s="46">
        <f t="shared" si="1"/>
        <v>0</v>
      </c>
      <c r="J7" s="46">
        <f t="shared" si="1"/>
        <v>0</v>
      </c>
    </row>
    <row r="8" spans="1:10" s="1" customFormat="1" ht="15">
      <c r="A8" s="45" t="s">
        <v>75</v>
      </c>
      <c r="B8" s="46"/>
      <c r="C8" s="46"/>
      <c r="D8" s="46"/>
      <c r="E8" s="46"/>
      <c r="F8" s="46">
        <v>3000</v>
      </c>
      <c r="G8" s="46"/>
      <c r="H8" s="46">
        <v>3000</v>
      </c>
      <c r="I8" s="46">
        <v>3000</v>
      </c>
      <c r="J8" s="46"/>
    </row>
    <row r="9" spans="1:10" s="1" customFormat="1" ht="15">
      <c r="A9" s="45" t="s">
        <v>76</v>
      </c>
      <c r="B9" s="46">
        <f>D8</f>
        <v>0</v>
      </c>
      <c r="C9" s="46">
        <f aca="true" t="shared" si="2" ref="C9:J9">E8</f>
        <v>0</v>
      </c>
      <c r="D9" s="46">
        <f t="shared" si="2"/>
        <v>3000</v>
      </c>
      <c r="E9" s="46">
        <f t="shared" si="2"/>
        <v>0</v>
      </c>
      <c r="F9" s="46">
        <f t="shared" si="2"/>
        <v>3000</v>
      </c>
      <c r="G9" s="46">
        <f t="shared" si="2"/>
        <v>3000</v>
      </c>
      <c r="H9" s="46">
        <f t="shared" si="2"/>
        <v>0</v>
      </c>
      <c r="I9" s="46">
        <f t="shared" si="2"/>
        <v>0</v>
      </c>
      <c r="J9" s="46">
        <f t="shared" si="2"/>
        <v>0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1">
      <selection activeCell="C41" sqref="C41"/>
    </sheetView>
  </sheetViews>
  <sheetFormatPr defaultColWidth="11.421875" defaultRowHeight="12.75"/>
  <cols>
    <col min="1" max="1" width="31.140625" style="0" customWidth="1"/>
    <col min="2" max="2" width="9.140625" style="0" bestFit="1" customWidth="1"/>
    <col min="3" max="3" width="9.7109375" style="0" bestFit="1" customWidth="1"/>
    <col min="4" max="10" width="7.7109375" style="0" bestFit="1" customWidth="1"/>
  </cols>
  <sheetData>
    <row r="1" s="1" customFormat="1" ht="15">
      <c r="A1" s="1" t="s">
        <v>77</v>
      </c>
    </row>
    <row r="2" s="1" customFormat="1" ht="15"/>
    <row r="3" spans="1:10" s="1" customFormat="1" ht="15">
      <c r="A3" s="46" t="s">
        <v>78</v>
      </c>
      <c r="B3" s="47" t="s">
        <v>70</v>
      </c>
      <c r="C3" s="47">
        <v>1</v>
      </c>
      <c r="D3" s="47">
        <v>2</v>
      </c>
      <c r="E3" s="47">
        <v>3</v>
      </c>
      <c r="F3" s="47">
        <v>4</v>
      </c>
      <c r="G3" s="47">
        <v>5</v>
      </c>
      <c r="H3" s="47">
        <v>6</v>
      </c>
      <c r="I3" s="47">
        <v>7</v>
      </c>
      <c r="J3" s="47">
        <v>8</v>
      </c>
    </row>
    <row r="4" spans="1:10" s="1" customFormat="1" ht="15">
      <c r="A4" s="45" t="s">
        <v>71</v>
      </c>
      <c r="B4" s="46"/>
      <c r="C4" s="46"/>
      <c r="D4" s="46">
        <v>600</v>
      </c>
      <c r="E4" s="46">
        <v>1000</v>
      </c>
      <c r="F4" s="46">
        <v>1000</v>
      </c>
      <c r="G4" s="46">
        <v>2000</v>
      </c>
      <c r="H4" s="46">
        <v>2000</v>
      </c>
      <c r="I4" s="46">
        <v>2000</v>
      </c>
      <c r="J4" s="46">
        <v>2000</v>
      </c>
    </row>
    <row r="5" spans="1:10" s="1" customFormat="1" ht="15">
      <c r="A5" s="45" t="s">
        <v>72</v>
      </c>
      <c r="B5" s="46"/>
      <c r="C5" s="54">
        <v>400</v>
      </c>
      <c r="D5" s="54">
        <v>400</v>
      </c>
      <c r="E5" s="54">
        <v>400</v>
      </c>
      <c r="F5" s="46"/>
      <c r="G5" s="46"/>
      <c r="H5" s="46"/>
      <c r="I5" s="46"/>
      <c r="J5" s="46"/>
    </row>
    <row r="6" spans="1:10" s="1" customFormat="1" ht="15">
      <c r="A6" s="45" t="s">
        <v>73</v>
      </c>
      <c r="B6" s="54">
        <v>800</v>
      </c>
      <c r="C6" s="46">
        <f>MAX(B6+C5+C8-C4,0)</f>
        <v>1200</v>
      </c>
      <c r="D6" s="46">
        <f aca="true" t="shared" si="0" ref="D6:J6">MAX(C6+D5+D8-D4,0)</f>
        <v>1000</v>
      </c>
      <c r="E6" s="46">
        <f t="shared" si="0"/>
        <v>400</v>
      </c>
      <c r="F6" s="46">
        <f t="shared" si="0"/>
        <v>2400</v>
      </c>
      <c r="G6" s="46">
        <f t="shared" si="0"/>
        <v>400</v>
      </c>
      <c r="H6" s="46">
        <f t="shared" si="0"/>
        <v>1400</v>
      </c>
      <c r="I6" s="46">
        <f t="shared" si="0"/>
        <v>2400</v>
      </c>
      <c r="J6" s="46">
        <f t="shared" si="0"/>
        <v>400</v>
      </c>
    </row>
    <row r="7" spans="1:10" s="1" customFormat="1" ht="15">
      <c r="A7" s="45" t="s">
        <v>74</v>
      </c>
      <c r="B7" s="46"/>
      <c r="C7" s="46">
        <f>MAX(C4-B6-C5-C8,0)</f>
        <v>0</v>
      </c>
      <c r="D7" s="46">
        <f aca="true" t="shared" si="1" ref="D7:J7">MAX(D4-C6-D5-D8,0)</f>
        <v>0</v>
      </c>
      <c r="E7" s="46">
        <f t="shared" si="1"/>
        <v>0</v>
      </c>
      <c r="F7" s="46">
        <f t="shared" si="1"/>
        <v>0</v>
      </c>
      <c r="G7" s="46">
        <f t="shared" si="1"/>
        <v>0</v>
      </c>
      <c r="H7" s="46">
        <f t="shared" si="1"/>
        <v>0</v>
      </c>
      <c r="I7" s="46">
        <f t="shared" si="1"/>
        <v>0</v>
      </c>
      <c r="J7" s="46">
        <f t="shared" si="1"/>
        <v>0</v>
      </c>
    </row>
    <row r="8" spans="1:10" s="1" customFormat="1" ht="15">
      <c r="A8" s="45" t="s">
        <v>75</v>
      </c>
      <c r="B8" s="46"/>
      <c r="C8" s="46">
        <f>IF(C4-B6-C5&gt;0,3000,0)</f>
        <v>0</v>
      </c>
      <c r="D8" s="46">
        <f aca="true" t="shared" si="2" ref="D8:J8">IF(D4-C6-D5&gt;0,3000,0)</f>
        <v>0</v>
      </c>
      <c r="E8" s="46">
        <f t="shared" si="2"/>
        <v>0</v>
      </c>
      <c r="F8" s="46">
        <f t="shared" si="2"/>
        <v>3000</v>
      </c>
      <c r="G8" s="46">
        <f t="shared" si="2"/>
        <v>0</v>
      </c>
      <c r="H8" s="46">
        <f t="shared" si="2"/>
        <v>3000</v>
      </c>
      <c r="I8" s="46">
        <f t="shared" si="2"/>
        <v>3000</v>
      </c>
      <c r="J8" s="46">
        <f t="shared" si="2"/>
        <v>0</v>
      </c>
    </row>
    <row r="9" spans="1:10" s="1" customFormat="1" ht="15">
      <c r="A9" s="45" t="s">
        <v>76</v>
      </c>
      <c r="B9" s="46">
        <f>C8</f>
        <v>0</v>
      </c>
      <c r="C9" s="46">
        <f aca="true" t="shared" si="3" ref="C9:J9">D8</f>
        <v>0</v>
      </c>
      <c r="D9" s="46">
        <f t="shared" si="3"/>
        <v>0</v>
      </c>
      <c r="E9" s="46">
        <f t="shared" si="3"/>
        <v>3000</v>
      </c>
      <c r="F9" s="46">
        <f t="shared" si="3"/>
        <v>0</v>
      </c>
      <c r="G9" s="46">
        <f t="shared" si="3"/>
        <v>3000</v>
      </c>
      <c r="H9" s="46">
        <f t="shared" si="3"/>
        <v>3000</v>
      </c>
      <c r="I9" s="46">
        <f t="shared" si="3"/>
        <v>0</v>
      </c>
      <c r="J9" s="46">
        <f t="shared" si="3"/>
        <v>0</v>
      </c>
    </row>
    <row r="11" spans="1:10" s="1" customFormat="1" ht="15">
      <c r="A11" s="46" t="s">
        <v>79</v>
      </c>
      <c r="B11" s="47" t="s">
        <v>70</v>
      </c>
      <c r="C11" s="47">
        <v>1</v>
      </c>
      <c r="D11" s="47">
        <v>2</v>
      </c>
      <c r="E11" s="47">
        <v>3</v>
      </c>
      <c r="F11" s="47">
        <v>4</v>
      </c>
      <c r="G11" s="47">
        <v>5</v>
      </c>
      <c r="H11" s="47">
        <v>6</v>
      </c>
      <c r="I11" s="47">
        <v>7</v>
      </c>
      <c r="J11" s="47">
        <v>8</v>
      </c>
    </row>
    <row r="12" spans="1:10" s="1" customFormat="1" ht="15">
      <c r="A12" s="45" t="s">
        <v>71</v>
      </c>
      <c r="B12" s="46">
        <f>B9</f>
        <v>0</v>
      </c>
      <c r="C12" s="46">
        <f aca="true" t="shared" si="4" ref="C12:J12">C9</f>
        <v>0</v>
      </c>
      <c r="D12" s="46">
        <f t="shared" si="4"/>
        <v>0</v>
      </c>
      <c r="E12" s="46">
        <f t="shared" si="4"/>
        <v>3000</v>
      </c>
      <c r="F12" s="46">
        <f t="shared" si="4"/>
        <v>0</v>
      </c>
      <c r="G12" s="46">
        <f t="shared" si="4"/>
        <v>3000</v>
      </c>
      <c r="H12" s="46">
        <f t="shared" si="4"/>
        <v>3000</v>
      </c>
      <c r="I12" s="46">
        <f t="shared" si="4"/>
        <v>0</v>
      </c>
      <c r="J12" s="46">
        <f t="shared" si="4"/>
        <v>0</v>
      </c>
    </row>
    <row r="13" spans="1:10" s="1" customFormat="1" ht="15">
      <c r="A13" s="45" t="s">
        <v>72</v>
      </c>
      <c r="B13" s="46"/>
      <c r="C13" s="46"/>
      <c r="D13" s="46"/>
      <c r="E13" s="46"/>
      <c r="F13" s="46"/>
      <c r="G13" s="46"/>
      <c r="H13" s="46"/>
      <c r="I13" s="46"/>
      <c r="J13" s="46"/>
    </row>
    <row r="14" spans="1:10" s="1" customFormat="1" ht="15">
      <c r="A14" s="45" t="s">
        <v>73</v>
      </c>
      <c r="B14" s="54">
        <v>500</v>
      </c>
      <c r="C14" s="46">
        <f aca="true" t="shared" si="5" ref="C14:J14">MAX(B14+C13+C16-C12,0)</f>
        <v>500</v>
      </c>
      <c r="D14" s="46">
        <f t="shared" si="5"/>
        <v>500</v>
      </c>
      <c r="E14" s="46">
        <f t="shared" si="5"/>
        <v>0</v>
      </c>
      <c r="F14" s="46">
        <f t="shared" si="5"/>
        <v>0</v>
      </c>
      <c r="G14" s="46">
        <f t="shared" si="5"/>
        <v>0</v>
      </c>
      <c r="H14" s="46">
        <f t="shared" si="5"/>
        <v>0</v>
      </c>
      <c r="I14" s="46">
        <f t="shared" si="5"/>
        <v>0</v>
      </c>
      <c r="J14" s="46">
        <f t="shared" si="5"/>
        <v>0</v>
      </c>
    </row>
    <row r="15" spans="1:10" s="1" customFormat="1" ht="15">
      <c r="A15" s="45" t="s">
        <v>74</v>
      </c>
      <c r="B15" s="46"/>
      <c r="C15" s="46">
        <f aca="true" t="shared" si="6" ref="C15:J15">MAX(C12-B14-C13-C16,0)</f>
        <v>0</v>
      </c>
      <c r="D15" s="46">
        <f t="shared" si="6"/>
        <v>0</v>
      </c>
      <c r="E15" s="46">
        <f t="shared" si="6"/>
        <v>0</v>
      </c>
      <c r="F15" s="46">
        <f t="shared" si="6"/>
        <v>0</v>
      </c>
      <c r="G15" s="46">
        <f t="shared" si="6"/>
        <v>0</v>
      </c>
      <c r="H15" s="46">
        <f t="shared" si="6"/>
        <v>0</v>
      </c>
      <c r="I15" s="46">
        <f t="shared" si="6"/>
        <v>0</v>
      </c>
      <c r="J15" s="46">
        <f t="shared" si="6"/>
        <v>0</v>
      </c>
    </row>
    <row r="16" spans="1:10" s="1" customFormat="1" ht="15">
      <c r="A16" s="45" t="s">
        <v>75</v>
      </c>
      <c r="B16" s="46"/>
      <c r="C16" s="46">
        <f>IF(C12-B14-C13&gt;0,C12-B14-C13,0)</f>
        <v>0</v>
      </c>
      <c r="D16" s="46">
        <f aca="true" t="shared" si="7" ref="D16:J16">IF(D12-C14-D13&gt;0,D12-C14-D13,0)</f>
        <v>0</v>
      </c>
      <c r="E16" s="46">
        <f t="shared" si="7"/>
        <v>2500</v>
      </c>
      <c r="F16" s="46">
        <f t="shared" si="7"/>
        <v>0</v>
      </c>
      <c r="G16" s="46">
        <f t="shared" si="7"/>
        <v>3000</v>
      </c>
      <c r="H16" s="46">
        <f t="shared" si="7"/>
        <v>3000</v>
      </c>
      <c r="I16" s="46">
        <f t="shared" si="7"/>
        <v>0</v>
      </c>
      <c r="J16" s="46">
        <f t="shared" si="7"/>
        <v>0</v>
      </c>
    </row>
    <row r="17" spans="1:10" s="1" customFormat="1" ht="15">
      <c r="A17" s="45" t="s">
        <v>76</v>
      </c>
      <c r="B17" s="46"/>
      <c r="C17" s="46">
        <f aca="true" t="shared" si="8" ref="C17:J17">D16</f>
        <v>0</v>
      </c>
      <c r="D17" s="46">
        <f t="shared" si="8"/>
        <v>2500</v>
      </c>
      <c r="E17" s="46">
        <f t="shared" si="8"/>
        <v>0</v>
      </c>
      <c r="F17" s="46">
        <f t="shared" si="8"/>
        <v>3000</v>
      </c>
      <c r="G17" s="46">
        <f t="shared" si="8"/>
        <v>3000</v>
      </c>
      <c r="H17" s="46">
        <f t="shared" si="8"/>
        <v>0</v>
      </c>
      <c r="I17" s="46">
        <f t="shared" si="8"/>
        <v>0</v>
      </c>
      <c r="J17" s="46">
        <f t="shared" si="8"/>
        <v>0</v>
      </c>
    </row>
    <row r="19" spans="1:10" s="1" customFormat="1" ht="15">
      <c r="A19" s="46" t="s">
        <v>80</v>
      </c>
      <c r="B19" s="47" t="s">
        <v>70</v>
      </c>
      <c r="C19" s="47">
        <v>1</v>
      </c>
      <c r="D19" s="47">
        <v>2</v>
      </c>
      <c r="E19" s="47">
        <v>3</v>
      </c>
      <c r="F19" s="47">
        <v>4</v>
      </c>
      <c r="G19" s="47">
        <v>5</v>
      </c>
      <c r="H19" s="47">
        <v>6</v>
      </c>
      <c r="I19" s="47">
        <v>7</v>
      </c>
      <c r="J19" s="47">
        <v>8</v>
      </c>
    </row>
    <row r="20" spans="1:10" s="1" customFormat="1" ht="15">
      <c r="A20" s="45" t="s">
        <v>71</v>
      </c>
      <c r="B20" s="46">
        <f>B9*4</f>
        <v>0</v>
      </c>
      <c r="C20" s="46">
        <f aca="true" t="shared" si="9" ref="C20:J20">C9*4</f>
        <v>0</v>
      </c>
      <c r="D20" s="46">
        <f t="shared" si="9"/>
        <v>0</v>
      </c>
      <c r="E20" s="46">
        <f t="shared" si="9"/>
        <v>12000</v>
      </c>
      <c r="F20" s="46">
        <f t="shared" si="9"/>
        <v>0</v>
      </c>
      <c r="G20" s="46">
        <f t="shared" si="9"/>
        <v>12000</v>
      </c>
      <c r="H20" s="46">
        <f t="shared" si="9"/>
        <v>12000</v>
      </c>
      <c r="I20" s="46">
        <f t="shared" si="9"/>
        <v>0</v>
      </c>
      <c r="J20" s="46">
        <f t="shared" si="9"/>
        <v>0</v>
      </c>
    </row>
    <row r="21" spans="1:10" s="1" customFormat="1" ht="15">
      <c r="A21" s="45" t="s">
        <v>72</v>
      </c>
      <c r="B21" s="46"/>
      <c r="C21" s="46"/>
      <c r="D21" s="54">
        <v>10000</v>
      </c>
      <c r="E21" s="46"/>
      <c r="F21" s="46"/>
      <c r="G21" s="46"/>
      <c r="H21" s="46"/>
      <c r="I21" s="46"/>
      <c r="J21" s="46"/>
    </row>
    <row r="22" spans="1:10" s="1" customFormat="1" ht="15">
      <c r="A22" s="45" t="s">
        <v>73</v>
      </c>
      <c r="B22" s="54">
        <v>15000</v>
      </c>
      <c r="C22" s="46">
        <f aca="true" t="shared" si="10" ref="C22:J22">MAX(B22+C21+C24-C20,0)</f>
        <v>15000</v>
      </c>
      <c r="D22" s="46">
        <f t="shared" si="10"/>
        <v>25000</v>
      </c>
      <c r="E22" s="46">
        <f t="shared" si="10"/>
        <v>13000</v>
      </c>
      <c r="F22" s="46">
        <f t="shared" si="10"/>
        <v>13000</v>
      </c>
      <c r="G22" s="46">
        <f t="shared" si="10"/>
        <v>1000</v>
      </c>
      <c r="H22" s="46">
        <f t="shared" si="10"/>
        <v>0</v>
      </c>
      <c r="I22" s="46">
        <f t="shared" si="10"/>
        <v>0</v>
      </c>
      <c r="J22" s="46">
        <f t="shared" si="10"/>
        <v>0</v>
      </c>
    </row>
    <row r="23" spans="1:10" s="1" customFormat="1" ht="15">
      <c r="A23" s="45" t="s">
        <v>74</v>
      </c>
      <c r="B23" s="46"/>
      <c r="C23" s="46">
        <f aca="true" t="shared" si="11" ref="C23:J23">MAX(C20-B22-C21-C24,0)</f>
        <v>0</v>
      </c>
      <c r="D23" s="46">
        <f t="shared" si="11"/>
        <v>0</v>
      </c>
      <c r="E23" s="46">
        <f t="shared" si="11"/>
        <v>0</v>
      </c>
      <c r="F23" s="46">
        <f t="shared" si="11"/>
        <v>0</v>
      </c>
      <c r="G23" s="46">
        <f t="shared" si="11"/>
        <v>0</v>
      </c>
      <c r="H23" s="46">
        <f t="shared" si="11"/>
        <v>0</v>
      </c>
      <c r="I23" s="46">
        <f t="shared" si="11"/>
        <v>0</v>
      </c>
      <c r="J23" s="46">
        <f t="shared" si="11"/>
        <v>0</v>
      </c>
    </row>
    <row r="24" spans="1:10" s="1" customFormat="1" ht="15">
      <c r="A24" s="45" t="s">
        <v>75</v>
      </c>
      <c r="B24" s="46"/>
      <c r="C24" s="46">
        <f>IF(C20-B22-C21&gt;0,C20-B22-C21,0)</f>
        <v>0</v>
      </c>
      <c r="D24" s="46">
        <f aca="true" t="shared" si="12" ref="D24:J24">IF(D20-C22-D21&gt;0,D20-C22-D21,0)</f>
        <v>0</v>
      </c>
      <c r="E24" s="46">
        <f t="shared" si="12"/>
        <v>0</v>
      </c>
      <c r="F24" s="46">
        <f t="shared" si="12"/>
        <v>0</v>
      </c>
      <c r="G24" s="46">
        <f t="shared" si="12"/>
        <v>0</v>
      </c>
      <c r="H24" s="46">
        <f t="shared" si="12"/>
        <v>11000</v>
      </c>
      <c r="I24" s="46">
        <f t="shared" si="12"/>
        <v>0</v>
      </c>
      <c r="J24" s="46">
        <f t="shared" si="12"/>
        <v>0</v>
      </c>
    </row>
    <row r="25" spans="1:10" s="1" customFormat="1" ht="15">
      <c r="A25" s="45" t="s">
        <v>76</v>
      </c>
      <c r="B25" s="46"/>
      <c r="C25" s="46">
        <f aca="true" t="shared" si="13" ref="C25:J25">D24</f>
        <v>0</v>
      </c>
      <c r="D25" s="46">
        <f t="shared" si="13"/>
        <v>0</v>
      </c>
      <c r="E25" s="46">
        <f t="shared" si="13"/>
        <v>0</v>
      </c>
      <c r="F25" s="46">
        <f t="shared" si="13"/>
        <v>0</v>
      </c>
      <c r="G25" s="46">
        <f t="shared" si="13"/>
        <v>11000</v>
      </c>
      <c r="H25" s="46">
        <f t="shared" si="13"/>
        <v>0</v>
      </c>
      <c r="I25" s="46">
        <f t="shared" si="13"/>
        <v>0</v>
      </c>
      <c r="J25" s="46">
        <f t="shared" si="13"/>
        <v>0</v>
      </c>
    </row>
    <row r="27" spans="1:10" s="1" customFormat="1" ht="15">
      <c r="A27" s="46" t="s">
        <v>81</v>
      </c>
      <c r="B27" s="47" t="s">
        <v>70</v>
      </c>
      <c r="C27" s="47">
        <v>1</v>
      </c>
      <c r="D27" s="47">
        <v>2</v>
      </c>
      <c r="E27" s="47">
        <v>3</v>
      </c>
      <c r="F27" s="47">
        <v>4</v>
      </c>
      <c r="G27" s="47">
        <v>5</v>
      </c>
      <c r="H27" s="47">
        <v>6</v>
      </c>
      <c r="I27" s="47">
        <v>7</v>
      </c>
      <c r="J27" s="47">
        <v>8</v>
      </c>
    </row>
    <row r="28" spans="1:10" s="1" customFormat="1" ht="15">
      <c r="A28" s="45" t="s">
        <v>71</v>
      </c>
      <c r="B28" s="46">
        <f>B17</f>
        <v>0</v>
      </c>
      <c r="C28" s="46">
        <f aca="true" t="shared" si="14" ref="C28:J28">C17</f>
        <v>0</v>
      </c>
      <c r="D28" s="46">
        <f t="shared" si="14"/>
        <v>2500</v>
      </c>
      <c r="E28" s="46">
        <f t="shared" si="14"/>
        <v>0</v>
      </c>
      <c r="F28" s="46">
        <f t="shared" si="14"/>
        <v>3000</v>
      </c>
      <c r="G28" s="46">
        <f t="shared" si="14"/>
        <v>3000</v>
      </c>
      <c r="H28" s="46">
        <f t="shared" si="14"/>
        <v>0</v>
      </c>
      <c r="I28" s="46">
        <f t="shared" si="14"/>
        <v>0</v>
      </c>
      <c r="J28" s="46">
        <f t="shared" si="14"/>
        <v>0</v>
      </c>
    </row>
    <row r="29" spans="1:10" s="1" customFormat="1" ht="15">
      <c r="A29" s="45" t="s">
        <v>72</v>
      </c>
      <c r="B29" s="46"/>
      <c r="C29" s="54">
        <v>1500</v>
      </c>
      <c r="D29" s="46"/>
      <c r="E29" s="46"/>
      <c r="F29" s="46"/>
      <c r="G29" s="46"/>
      <c r="H29" s="46"/>
      <c r="I29" s="46"/>
      <c r="J29" s="46"/>
    </row>
    <row r="30" spans="1:10" s="1" customFormat="1" ht="15">
      <c r="A30" s="45" t="s">
        <v>73</v>
      </c>
      <c r="B30" s="54">
        <v>1200</v>
      </c>
      <c r="C30" s="46">
        <f aca="true" t="shared" si="15" ref="C30:J30">MAX(B30+C29+C32-C28,0)</f>
        <v>2700</v>
      </c>
      <c r="D30" s="46">
        <f t="shared" si="15"/>
        <v>200</v>
      </c>
      <c r="E30" s="46">
        <f t="shared" si="15"/>
        <v>200</v>
      </c>
      <c r="F30" s="46">
        <f t="shared" si="15"/>
        <v>0</v>
      </c>
      <c r="G30" s="46">
        <f t="shared" si="15"/>
        <v>0</v>
      </c>
      <c r="H30" s="46">
        <f t="shared" si="15"/>
        <v>0</v>
      </c>
      <c r="I30" s="46">
        <f t="shared" si="15"/>
        <v>0</v>
      </c>
      <c r="J30" s="46">
        <f t="shared" si="15"/>
        <v>0</v>
      </c>
    </row>
    <row r="31" spans="1:10" s="1" customFormat="1" ht="15">
      <c r="A31" s="45" t="s">
        <v>74</v>
      </c>
      <c r="B31" s="46"/>
      <c r="C31" s="46">
        <f aca="true" t="shared" si="16" ref="C31:J31">MAX(C28-B30-C29-C32,0)</f>
        <v>0</v>
      </c>
      <c r="D31" s="46">
        <f t="shared" si="16"/>
        <v>0</v>
      </c>
      <c r="E31" s="46">
        <f t="shared" si="16"/>
        <v>0</v>
      </c>
      <c r="F31" s="46">
        <f t="shared" si="16"/>
        <v>0</v>
      </c>
      <c r="G31" s="46">
        <f t="shared" si="16"/>
        <v>0</v>
      </c>
      <c r="H31" s="46">
        <f t="shared" si="16"/>
        <v>0</v>
      </c>
      <c r="I31" s="46">
        <f t="shared" si="16"/>
        <v>0</v>
      </c>
      <c r="J31" s="46">
        <f t="shared" si="16"/>
        <v>0</v>
      </c>
    </row>
    <row r="32" spans="1:10" s="1" customFormat="1" ht="15">
      <c r="A32" s="45" t="s">
        <v>75</v>
      </c>
      <c r="B32" s="46"/>
      <c r="C32" s="46">
        <f>IF(C28-B30-C29&gt;0,C28-B30-C29,0)</f>
        <v>0</v>
      </c>
      <c r="D32" s="46">
        <f aca="true" t="shared" si="17" ref="D32:J32">IF(D28-C30-D29&gt;0,D28-C30-D29,0)</f>
        <v>0</v>
      </c>
      <c r="E32" s="46">
        <f t="shared" si="17"/>
        <v>0</v>
      </c>
      <c r="F32" s="46">
        <f t="shared" si="17"/>
        <v>2800</v>
      </c>
      <c r="G32" s="46">
        <f t="shared" si="17"/>
        <v>3000</v>
      </c>
      <c r="H32" s="46">
        <f t="shared" si="17"/>
        <v>0</v>
      </c>
      <c r="I32" s="46">
        <f t="shared" si="17"/>
        <v>0</v>
      </c>
      <c r="J32" s="46">
        <f t="shared" si="17"/>
        <v>0</v>
      </c>
    </row>
    <row r="33" spans="1:10" s="1" customFormat="1" ht="15">
      <c r="A33" s="45" t="s">
        <v>76</v>
      </c>
      <c r="B33" s="46"/>
      <c r="C33" s="46">
        <f aca="true" t="shared" si="18" ref="C33:J33">D32</f>
        <v>0</v>
      </c>
      <c r="D33" s="46">
        <f t="shared" si="18"/>
        <v>0</v>
      </c>
      <c r="E33" s="46">
        <f t="shared" si="18"/>
        <v>2800</v>
      </c>
      <c r="F33" s="46">
        <f t="shared" si="18"/>
        <v>3000</v>
      </c>
      <c r="G33" s="46">
        <f t="shared" si="18"/>
        <v>0</v>
      </c>
      <c r="H33" s="46">
        <f t="shared" si="18"/>
        <v>0</v>
      </c>
      <c r="I33" s="46">
        <f t="shared" si="18"/>
        <v>0</v>
      </c>
      <c r="J33" s="46">
        <f t="shared" si="18"/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5"/>
  <sheetViews>
    <sheetView zoomScale="150" zoomScaleNormal="150" workbookViewId="0" topLeftCell="A1">
      <selection activeCell="G11" sqref="G11"/>
    </sheetView>
  </sheetViews>
  <sheetFormatPr defaultColWidth="11.421875" defaultRowHeight="12.75"/>
  <cols>
    <col min="1" max="1" width="7.57421875" style="0" customWidth="1"/>
    <col min="2" max="10" width="7.7109375" style="0" customWidth="1"/>
  </cols>
  <sheetData>
    <row r="1" spans="2:9" ht="12.75">
      <c r="B1" s="58" t="s">
        <v>82</v>
      </c>
      <c r="C1" s="58"/>
      <c r="D1" s="58"/>
      <c r="E1" s="58"/>
      <c r="F1" s="58" t="s">
        <v>83</v>
      </c>
      <c r="G1" s="58"/>
      <c r="H1" s="58"/>
      <c r="I1" s="58"/>
    </row>
    <row r="2" spans="2:9" ht="12.75">
      <c r="B2" s="58" t="s">
        <v>2</v>
      </c>
      <c r="C2" s="58"/>
      <c r="D2" s="58"/>
      <c r="E2" s="58"/>
      <c r="F2" s="58" t="s">
        <v>2</v>
      </c>
      <c r="G2" s="58"/>
      <c r="H2" s="58"/>
      <c r="I2" s="58"/>
    </row>
    <row r="3" spans="1:9" ht="12.75">
      <c r="A3" s="44" t="s">
        <v>3</v>
      </c>
      <c r="B3" s="48">
        <v>5</v>
      </c>
      <c r="C3" s="48">
        <v>6</v>
      </c>
      <c r="D3" s="48">
        <v>7</v>
      </c>
      <c r="E3" s="48">
        <v>8</v>
      </c>
      <c r="F3" s="48">
        <v>5</v>
      </c>
      <c r="G3" s="48">
        <v>6</v>
      </c>
      <c r="H3" s="48">
        <v>7</v>
      </c>
      <c r="I3" s="48">
        <v>8</v>
      </c>
    </row>
    <row r="4" spans="1:9" ht="15">
      <c r="A4" s="46" t="s">
        <v>24</v>
      </c>
      <c r="B4" s="46">
        <v>2000</v>
      </c>
      <c r="C4" s="46">
        <v>2000</v>
      </c>
      <c r="D4" s="46">
        <v>2000</v>
      </c>
      <c r="E4" s="46">
        <v>2000</v>
      </c>
      <c r="F4" s="46">
        <v>2000</v>
      </c>
      <c r="G4" s="46">
        <v>2000</v>
      </c>
      <c r="H4" s="43">
        <v>2300</v>
      </c>
      <c r="I4" s="43">
        <v>1900</v>
      </c>
    </row>
    <row r="5" spans="1:9" ht="15">
      <c r="A5" s="46" t="s">
        <v>25</v>
      </c>
      <c r="B5" s="46">
        <v>350</v>
      </c>
      <c r="C5" s="49"/>
      <c r="D5" s="49"/>
      <c r="E5" s="46">
        <v>350</v>
      </c>
      <c r="F5" s="43">
        <v>500</v>
      </c>
      <c r="G5" s="49"/>
      <c r="H5" s="50">
        <v>200</v>
      </c>
      <c r="I5" s="43">
        <v>150</v>
      </c>
    </row>
    <row r="6" spans="1:9" ht="15">
      <c r="A6" s="46" t="s">
        <v>27</v>
      </c>
      <c r="B6" s="46">
        <v>1000</v>
      </c>
      <c r="C6" s="49"/>
      <c r="D6" s="46">
        <v>1000</v>
      </c>
      <c r="E6" s="46">
        <v>1000</v>
      </c>
      <c r="F6" s="46">
        <v>1000</v>
      </c>
      <c r="G6" s="49"/>
      <c r="H6" s="50">
        <v>800</v>
      </c>
      <c r="I6" s="46">
        <v>1000</v>
      </c>
    </row>
    <row r="7" spans="1:9" ht="15">
      <c r="A7" s="46" t="s">
        <v>28</v>
      </c>
      <c r="B7" s="49"/>
      <c r="C7" s="46">
        <v>300</v>
      </c>
      <c r="D7" s="46">
        <v>200</v>
      </c>
      <c r="E7" s="49"/>
      <c r="F7" s="49"/>
      <c r="G7" s="46">
        <v>300</v>
      </c>
      <c r="H7" s="46">
        <v>200</v>
      </c>
      <c r="I7" s="49"/>
    </row>
    <row r="9" spans="2:5" ht="12.75">
      <c r="B9" s="58" t="s">
        <v>84</v>
      </c>
      <c r="C9" s="58"/>
      <c r="D9" s="58"/>
      <c r="E9" s="58"/>
    </row>
    <row r="10" spans="2:5" ht="12.75">
      <c r="B10" s="58" t="s">
        <v>2</v>
      </c>
      <c r="C10" s="58"/>
      <c r="D10" s="58"/>
      <c r="E10" s="58"/>
    </row>
    <row r="11" spans="1:5" ht="12.75">
      <c r="A11" s="44" t="s">
        <v>3</v>
      </c>
      <c r="B11" s="48">
        <v>5</v>
      </c>
      <c r="C11" s="48">
        <v>6</v>
      </c>
      <c r="D11" s="48">
        <v>7</v>
      </c>
      <c r="E11" s="48">
        <v>8</v>
      </c>
    </row>
    <row r="12" spans="1:5" s="1" customFormat="1" ht="15">
      <c r="A12" s="46" t="s">
        <v>24</v>
      </c>
      <c r="B12" s="46">
        <f aca="true" t="shared" si="0" ref="B12:E15">F4-B4</f>
        <v>0</v>
      </c>
      <c r="C12" s="46">
        <f t="shared" si="0"/>
        <v>0</v>
      </c>
      <c r="D12" s="46">
        <f t="shared" si="0"/>
        <v>300</v>
      </c>
      <c r="E12" s="46">
        <f t="shared" si="0"/>
        <v>-100</v>
      </c>
    </row>
    <row r="13" spans="1:5" s="1" customFormat="1" ht="15">
      <c r="A13" s="46" t="s">
        <v>25</v>
      </c>
      <c r="B13" s="46">
        <f t="shared" si="0"/>
        <v>150</v>
      </c>
      <c r="C13" s="46">
        <f t="shared" si="0"/>
        <v>0</v>
      </c>
      <c r="D13" s="46">
        <f t="shared" si="0"/>
        <v>200</v>
      </c>
      <c r="E13" s="46">
        <f t="shared" si="0"/>
        <v>-200</v>
      </c>
    </row>
    <row r="14" spans="1:5" s="1" customFormat="1" ht="15">
      <c r="A14" s="46" t="s">
        <v>27</v>
      </c>
      <c r="B14" s="46">
        <f t="shared" si="0"/>
        <v>0</v>
      </c>
      <c r="C14" s="46">
        <f t="shared" si="0"/>
        <v>0</v>
      </c>
      <c r="D14" s="46">
        <f t="shared" si="0"/>
        <v>-200</v>
      </c>
      <c r="E14" s="46">
        <f t="shared" si="0"/>
        <v>0</v>
      </c>
    </row>
    <row r="15" spans="1:5" s="1" customFormat="1" ht="15">
      <c r="A15" s="46" t="s">
        <v>28</v>
      </c>
      <c r="B15" s="46">
        <f t="shared" si="0"/>
        <v>0</v>
      </c>
      <c r="C15" s="46">
        <f t="shared" si="0"/>
        <v>0</v>
      </c>
      <c r="D15" s="46">
        <f t="shared" si="0"/>
        <v>0</v>
      </c>
      <c r="E15" s="46">
        <f t="shared" si="0"/>
        <v>0</v>
      </c>
    </row>
  </sheetData>
  <mergeCells count="6">
    <mergeCell ref="B9:E9"/>
    <mergeCell ref="B10:E10"/>
    <mergeCell ref="B1:E1"/>
    <mergeCell ref="F1:I1"/>
    <mergeCell ref="B2:E2"/>
    <mergeCell ref="F2:I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Richard Hartl</dc:creator>
  <cp:keywords/>
  <dc:description/>
  <cp:lastModifiedBy>Christian Almeder</cp:lastModifiedBy>
  <dcterms:created xsi:type="dcterms:W3CDTF">2003-04-03T06:55:55Z</dcterms:created>
  <dcterms:modified xsi:type="dcterms:W3CDTF">2004-04-28T13:27:29Z</dcterms:modified>
  <cp:category/>
  <cp:version/>
  <cp:contentType/>
  <cp:contentStatus/>
</cp:coreProperties>
</file>