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" yWindow="33" windowWidth="13194" windowHeight="9578" activeTab="2"/>
  </bookViews>
  <sheets>
    <sheet name="Data" sheetId="1" r:id="rId1"/>
    <sheet name="ZeroInv" sheetId="2" r:id="rId2"/>
    <sheet name="Level-Back" sheetId="3" r:id="rId3"/>
    <sheet name="Level-NoBack" sheetId="4" r:id="rId4"/>
    <sheet name="Mixed" sheetId="5" r:id="rId5"/>
  </sheets>
  <definedNames/>
  <calcPr fullCalcOnLoad="1"/>
</workbook>
</file>

<file path=xl/sharedStrings.xml><?xml version="1.0" encoding="utf-8"?>
<sst xmlns="http://schemas.openxmlformats.org/spreadsheetml/2006/main" count="152" uniqueCount="32">
  <si>
    <t>Days</t>
  </si>
  <si>
    <t>Units/worker</t>
  </si>
  <si>
    <t>Demand</t>
  </si>
  <si>
    <t>Workers needed</t>
  </si>
  <si>
    <t>Workers available</t>
  </si>
  <si>
    <t>Workers hired</t>
  </si>
  <si>
    <t>Hiring cost</t>
  </si>
  <si>
    <t>Workers laid off</t>
  </si>
  <si>
    <t>Lay-off cost</t>
  </si>
  <si>
    <t>Workers used</t>
  </si>
  <si>
    <t>Labor cost</t>
  </si>
  <si>
    <t>Units produced</t>
  </si>
  <si>
    <t>Net inventory</t>
  </si>
  <si>
    <t>Holding cost</t>
  </si>
  <si>
    <t>Backorder cost</t>
  </si>
  <si>
    <t>Total cost</t>
  </si>
  <si>
    <t>January</t>
  </si>
  <si>
    <t>February</t>
  </si>
  <si>
    <t>March</t>
  </si>
  <si>
    <t>April</t>
  </si>
  <si>
    <t>May</t>
  </si>
  <si>
    <t>June</t>
  </si>
  <si>
    <t>Total</t>
  </si>
  <si>
    <t>holding cost:</t>
  </si>
  <si>
    <t>wages</t>
  </si>
  <si>
    <t>hiring c</t>
  </si>
  <si>
    <t>lay-off c</t>
  </si>
  <si>
    <t>product.</t>
  </si>
  <si>
    <t>init. Inv</t>
  </si>
  <si>
    <t>backorder c</t>
  </si>
  <si>
    <t>hiring-firing</t>
  </si>
  <si>
    <t>hiring - firing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</si>
</sst>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6"/>
      <color indexed="22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b/>
      <sz val="13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Change in Workforce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ZeroInv!$B$1:$G$1</c:f>
              <c:strCache/>
            </c:strRef>
          </c:cat>
          <c:val>
            <c:numRef>
              <c:f>ZeroInv!$B$23:$G$23</c:f>
              <c:numCache/>
            </c:numRef>
          </c:val>
          <c:smooth val="0"/>
        </c:ser>
        <c:marker val="1"/>
        <c:axId val="3921856"/>
        <c:axId val="35296705"/>
      </c:lineChart>
      <c:catAx>
        <c:axId val="392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296705"/>
        <c:crossesAt val="-8"/>
        <c:auto val="1"/>
        <c:lblOffset val="100"/>
        <c:noMultiLvlLbl val="0"/>
      </c:catAx>
      <c:valAx>
        <c:axId val="3529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Workers (hired / laid off)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92185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net inventory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'Level-Back'!$B$1:$G$1</c:f>
              <c:strCache/>
            </c:strRef>
          </c:cat>
          <c:val>
            <c:numRef>
              <c:f>'Level-Back'!$B$14:$H$14</c:f>
              <c:numCache/>
            </c:numRef>
          </c:val>
          <c:smooth val="0"/>
        </c:ser>
        <c:marker val="1"/>
        <c:axId val="49234890"/>
        <c:axId val="40460827"/>
      </c:lineChart>
      <c:catAx>
        <c:axId val="4923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40460827"/>
        <c:crossesAt val="-400"/>
        <c:auto val="1"/>
        <c:lblOffset val="100"/>
        <c:noMultiLvlLbl val="0"/>
      </c:catAx>
      <c:valAx>
        <c:axId val="4046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units (inventory / back-orders)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4923489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Mixed!$B$1:$G$1</c:f>
              <c:strCache/>
            </c:strRef>
          </c:cat>
          <c:val>
            <c:numRef>
              <c:f>Mixed!$B$23:$G$23</c:f>
              <c:numCache/>
            </c:numRef>
          </c:val>
          <c:smooth val="0"/>
        </c:ser>
        <c:marker val="1"/>
        <c:axId val="28603124"/>
        <c:axId val="56101525"/>
      </c:lineChart>
      <c:cat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01525"/>
        <c:crosses val="autoZero"/>
        <c:auto val="1"/>
        <c:lblOffset val="100"/>
        <c:noMultiLvlLbl val="0"/>
      </c:catAx>
      <c:valAx>
        <c:axId val="56101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Mixed!$B$1:$G$1</c:f>
              <c:strCache/>
            </c:strRef>
          </c:cat>
          <c:val>
            <c:numRef>
              <c:f>Mixed!$B$14:$G$14</c:f>
              <c:numCache/>
            </c:numRef>
          </c:val>
          <c:smooth val="0"/>
        </c:ser>
        <c:marker val="1"/>
        <c:axId val="35151678"/>
        <c:axId val="47929647"/>
      </c:line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9647"/>
        <c:crosses val="autoZero"/>
        <c:auto val="1"/>
        <c:lblOffset val="100"/>
        <c:noMultiLvlLbl val="0"/>
      </c:catAx>
      <c:valAx>
        <c:axId val="47929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51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27</xdr:row>
      <xdr:rowOff>47625</xdr:rowOff>
    </xdr:from>
    <xdr:to>
      <xdr:col>10</xdr:col>
      <xdr:colOff>704850</xdr:colOff>
      <xdr:row>60</xdr:row>
      <xdr:rowOff>142875</xdr:rowOff>
    </xdr:to>
    <xdr:graphicFrame>
      <xdr:nvGraphicFramePr>
        <xdr:cNvPr id="1" name="Chart 2"/>
        <xdr:cNvGraphicFramePr/>
      </xdr:nvGraphicFramePr>
      <xdr:xfrm>
        <a:off x="2962275" y="6134100"/>
        <a:ext cx="73914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25</xdr:row>
      <xdr:rowOff>114300</xdr:rowOff>
    </xdr:from>
    <xdr:to>
      <xdr:col>10</xdr:col>
      <xdr:colOff>419100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2447925" y="5876925"/>
        <a:ext cx="73914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24</xdr:row>
      <xdr:rowOff>57150</xdr:rowOff>
    </xdr:from>
    <xdr:to>
      <xdr:col>11</xdr:col>
      <xdr:colOff>561975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6115050" y="5657850"/>
        <a:ext cx="4629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885825</xdr:colOff>
      <xdr:row>24</xdr:row>
      <xdr:rowOff>123825</xdr:rowOff>
    </xdr:from>
    <xdr:to>
      <xdr:col>4</xdr:col>
      <xdr:colOff>133350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885825" y="5724525"/>
        <a:ext cx="40957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 topLeftCell="A1">
      <selection activeCell="G14" sqref="G14"/>
    </sheetView>
  </sheetViews>
  <sheetFormatPr defaultColWidth="11.421875" defaultRowHeight="12.75"/>
  <cols>
    <col min="1" max="1" width="26.8515625" style="0" customWidth="1"/>
    <col min="2" max="2" width="17.00390625" style="0" customWidth="1"/>
    <col min="3" max="3" width="14.8515625" style="0" bestFit="1" customWidth="1"/>
    <col min="4" max="8" width="16.7109375" style="0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v>129</v>
      </c>
    </row>
    <row r="3" spans="1:8" ht="19.5">
      <c r="A3" s="1" t="s">
        <v>1</v>
      </c>
      <c r="B3" s="1">
        <f aca="true" t="shared" si="0" ref="B3:G3">B2*$F$20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v>19670</v>
      </c>
    </row>
    <row r="5" spans="1:8" ht="19.5">
      <c r="A5" s="1" t="s">
        <v>3</v>
      </c>
      <c r="B5" s="1">
        <f>ROUNDUP(B4/B3,0)</f>
        <v>33</v>
      </c>
      <c r="C5" s="1">
        <f>ROUNDUP(SUM($B$4:C4)/SUM($B$3:C3),0)</f>
        <v>38</v>
      </c>
      <c r="D5" s="1">
        <f>ROUNDUP(SUM($B$4:D4)/SUM($B$3:D3),0)</f>
        <v>40</v>
      </c>
      <c r="E5" s="1">
        <f>ROUNDUP(SUM($B$4:E4)/SUM($B$3:E3),0)</f>
        <v>40</v>
      </c>
      <c r="F5" s="1">
        <f>ROUNDUP(SUM($B$4:F4)/SUM($B$3:F3),0)</f>
        <v>40</v>
      </c>
      <c r="G5" s="1">
        <f>ROUNDUP(SUM($B$4:G4)/SUM($B$3:G3),0)</f>
        <v>39</v>
      </c>
      <c r="H5" s="1"/>
    </row>
    <row r="6" spans="1:8" ht="19.5">
      <c r="A6" s="1" t="s">
        <v>4</v>
      </c>
      <c r="B6" s="1">
        <v>35</v>
      </c>
      <c r="C6" s="1">
        <f>B11</f>
        <v>40</v>
      </c>
      <c r="D6" s="1">
        <f>C11</f>
        <v>40</v>
      </c>
      <c r="E6" s="1">
        <f>D11</f>
        <v>40</v>
      </c>
      <c r="F6" s="1">
        <f>E11</f>
        <v>40</v>
      </c>
      <c r="G6" s="1">
        <f>F11</f>
        <v>40</v>
      </c>
      <c r="H6" s="1"/>
    </row>
    <row r="7" spans="1:8" ht="19.5">
      <c r="A7" s="1" t="s">
        <v>5</v>
      </c>
      <c r="B7" s="1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</row>
    <row r="8" spans="1:8" ht="19.5">
      <c r="A8" s="1" t="s">
        <v>6</v>
      </c>
      <c r="B8" s="1">
        <f>C20*B7</f>
        <v>2250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</row>
    <row r="9" spans="1:8" ht="19.5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</row>
    <row r="10" spans="1:8" ht="19.5">
      <c r="A10" s="1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</row>
    <row r="11" spans="1:8" ht="19.5">
      <c r="A11" s="1" t="s">
        <v>9</v>
      </c>
      <c r="B11" s="1">
        <f aca="true" t="shared" si="1" ref="B11:G11">MAX($B$5:$G$5)</f>
        <v>40</v>
      </c>
      <c r="C11" s="1">
        <f t="shared" si="1"/>
        <v>40</v>
      </c>
      <c r="D11" s="1">
        <f t="shared" si="1"/>
        <v>40</v>
      </c>
      <c r="E11" s="1">
        <f t="shared" si="1"/>
        <v>40</v>
      </c>
      <c r="F11" s="1">
        <f t="shared" si="1"/>
        <v>40</v>
      </c>
      <c r="G11" s="1">
        <f t="shared" si="1"/>
        <v>40</v>
      </c>
      <c r="H11" s="1"/>
    </row>
    <row r="12" spans="1:8" ht="19.5">
      <c r="A12" s="1" t="s">
        <v>10</v>
      </c>
      <c r="B12" s="1">
        <f aca="true" t="shared" si="2" ref="B12:G12">B11*$E$20*B2</f>
        <v>100800</v>
      </c>
      <c r="C12" s="1">
        <f t="shared" si="2"/>
        <v>96000</v>
      </c>
      <c r="D12" s="1">
        <f t="shared" si="2"/>
        <v>110400</v>
      </c>
      <c r="E12" s="1">
        <f t="shared" si="2"/>
        <v>100800</v>
      </c>
      <c r="F12" s="1">
        <f t="shared" si="2"/>
        <v>105600</v>
      </c>
      <c r="G12" s="1">
        <f t="shared" si="2"/>
        <v>105600</v>
      </c>
      <c r="H12" s="1">
        <f>SUM(B12:G12)</f>
        <v>619200</v>
      </c>
    </row>
    <row r="13" spans="1:8" ht="19.5">
      <c r="A13" s="1" t="s">
        <v>11</v>
      </c>
      <c r="B13" s="1">
        <f>B11*B3-10</f>
        <v>3350</v>
      </c>
      <c r="C13" s="1">
        <f>C11*C3</f>
        <v>3200</v>
      </c>
      <c r="D13" s="1">
        <f>D11*D3</f>
        <v>3680</v>
      </c>
      <c r="E13" s="1">
        <f>E11*E3</f>
        <v>3360</v>
      </c>
      <c r="F13" s="1">
        <f>MIN(F11*F3,F4-E14)</f>
        <v>3180</v>
      </c>
      <c r="G13" s="1">
        <f>MIN(G11*G3,G4-F14)</f>
        <v>2900</v>
      </c>
      <c r="H13" s="1"/>
    </row>
    <row r="14" spans="1:8" ht="19.5">
      <c r="A14" s="1" t="s">
        <v>12</v>
      </c>
      <c r="B14" s="1">
        <f>$G$20+B13-B4</f>
        <v>590</v>
      </c>
      <c r="C14" s="1">
        <f>B14+C13-C4</f>
        <v>470</v>
      </c>
      <c r="D14" s="1">
        <f>C14+D13-D4</f>
        <v>180</v>
      </c>
      <c r="E14" s="1">
        <f>D14+E13-E4</f>
        <v>0</v>
      </c>
      <c r="F14" s="1">
        <f>E14+F13-F4</f>
        <v>0</v>
      </c>
      <c r="G14" s="1">
        <f>F14+G13-G4</f>
        <v>0</v>
      </c>
      <c r="H14" s="1"/>
    </row>
    <row r="15" spans="1:8" ht="19.5">
      <c r="A15" s="1" t="s">
        <v>13</v>
      </c>
      <c r="B15" s="1">
        <f aca="true" t="shared" si="3" ref="B15:G15">$A$20*MAX(B14,0)</f>
        <v>2950</v>
      </c>
      <c r="C15" s="1">
        <f t="shared" si="3"/>
        <v>2350</v>
      </c>
      <c r="D15" s="1">
        <f t="shared" si="3"/>
        <v>900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/>
    </row>
    <row r="16" spans="1:8" ht="19.5">
      <c r="A16" s="1" t="s">
        <v>14</v>
      </c>
      <c r="B16" s="1">
        <f aca="true" t="shared" si="4" ref="B16:G16">$B$20*MAX(-B14,0)</f>
        <v>0</v>
      </c>
      <c r="C16" s="1">
        <f t="shared" si="4"/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/>
    </row>
    <row r="17" spans="1:8" ht="19.5">
      <c r="A17" s="1" t="s">
        <v>15</v>
      </c>
      <c r="B17" s="1">
        <f aca="true" t="shared" si="5" ref="B17:G17">B16+B15+B12+B10+B8</f>
        <v>106000</v>
      </c>
      <c r="C17" s="1">
        <f t="shared" si="5"/>
        <v>98350</v>
      </c>
      <c r="D17" s="1">
        <f t="shared" si="5"/>
        <v>111300</v>
      </c>
      <c r="E17" s="1">
        <f t="shared" si="5"/>
        <v>100800</v>
      </c>
      <c r="F17" s="1">
        <f t="shared" si="5"/>
        <v>105600</v>
      </c>
      <c r="G17" s="1">
        <f t="shared" si="5"/>
        <v>105600</v>
      </c>
      <c r="H17" s="1">
        <f>SUM(B17:G17)</f>
        <v>627650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s="4" customFormat="1" ht="19.5">
      <c r="A19" s="3" t="s">
        <v>23</v>
      </c>
      <c r="B19" s="3" t="s">
        <v>29</v>
      </c>
      <c r="C19" s="3" t="s">
        <v>25</v>
      </c>
      <c r="D19" s="3" t="s">
        <v>26</v>
      </c>
      <c r="E19" s="3" t="s">
        <v>24</v>
      </c>
      <c r="F19" s="3" t="s">
        <v>27</v>
      </c>
      <c r="G19" s="3" t="s">
        <v>28</v>
      </c>
      <c r="H19" s="3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workbookViewId="0" topLeftCell="A9">
      <selection activeCell="M36" sqref="M36"/>
    </sheetView>
  </sheetViews>
  <sheetFormatPr defaultColWidth="11.421875" defaultRowHeight="12.75"/>
  <cols>
    <col min="1" max="1" width="27.140625" style="0" bestFit="1" customWidth="1"/>
    <col min="2" max="2" width="17.8515625" style="0" customWidth="1"/>
    <col min="3" max="3" width="14.140625" style="0" bestFit="1" customWidth="1"/>
    <col min="4" max="4" width="12.8515625" style="0" customWidth="1"/>
    <col min="5" max="5" width="13.57421875" style="0" bestFit="1" customWidth="1"/>
    <col min="8" max="8" width="13.4218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aca="true" t="shared" si="1" ref="H4:H17">SUM(B4:G4)</f>
        <v>19670</v>
      </c>
    </row>
    <row r="5" spans="1:8" ht="19.5">
      <c r="A5" s="1" t="s">
        <v>3</v>
      </c>
      <c r="B5" s="1">
        <f aca="true" t="shared" si="2" ref="B5:G5">ROUNDUP(B4/(B2*$F$20),0)</f>
        <v>33</v>
      </c>
      <c r="C5" s="1">
        <f t="shared" si="2"/>
        <v>42</v>
      </c>
      <c r="D5" s="1">
        <f t="shared" si="2"/>
        <v>44</v>
      </c>
      <c r="E5" s="1">
        <f t="shared" si="2"/>
        <v>43</v>
      </c>
      <c r="F5" s="1">
        <f t="shared" si="2"/>
        <v>37</v>
      </c>
      <c r="G5" s="1">
        <f t="shared" si="2"/>
        <v>33</v>
      </c>
      <c r="H5" s="1">
        <f t="shared" si="1"/>
        <v>232</v>
      </c>
    </row>
    <row r="6" spans="1:8" ht="19.5">
      <c r="A6" s="1" t="s">
        <v>4</v>
      </c>
      <c r="B6" s="1">
        <v>35</v>
      </c>
      <c r="C6" s="1">
        <f>B11</f>
        <v>33</v>
      </c>
      <c r="D6" s="1">
        <f>C11</f>
        <v>42</v>
      </c>
      <c r="E6" s="1">
        <f>D11</f>
        <v>44</v>
      </c>
      <c r="F6" s="1">
        <f>E11</f>
        <v>43</v>
      </c>
      <c r="G6" s="1">
        <f>F11</f>
        <v>37</v>
      </c>
      <c r="H6" s="1">
        <f t="shared" si="1"/>
        <v>234</v>
      </c>
    </row>
    <row r="7" spans="1:8" ht="19.5">
      <c r="A7" s="1" t="s">
        <v>5</v>
      </c>
      <c r="B7" s="1">
        <f aca="true" t="shared" si="3" ref="B7:G7">MAX(B11-B6,0)</f>
        <v>0</v>
      </c>
      <c r="C7" s="1">
        <f t="shared" si="3"/>
        <v>9</v>
      </c>
      <c r="D7" s="1">
        <f t="shared" si="3"/>
        <v>2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/>
    </row>
    <row r="8" spans="1:8" ht="19.5">
      <c r="A8" s="1" t="s">
        <v>6</v>
      </c>
      <c r="B8" s="1">
        <f aca="true" t="shared" si="4" ref="B8:G8">B7*$C$20</f>
        <v>0</v>
      </c>
      <c r="C8" s="1">
        <f t="shared" si="4"/>
        <v>4050</v>
      </c>
      <c r="D8" s="1">
        <f t="shared" si="4"/>
        <v>900</v>
      </c>
      <c r="E8" s="1">
        <f t="shared" si="4"/>
        <v>0</v>
      </c>
      <c r="F8" s="1">
        <f t="shared" si="4"/>
        <v>0</v>
      </c>
      <c r="G8" s="1">
        <f t="shared" si="4"/>
        <v>0</v>
      </c>
      <c r="H8" s="1">
        <f t="shared" si="1"/>
        <v>4950</v>
      </c>
    </row>
    <row r="9" spans="1:8" ht="19.5">
      <c r="A9" s="1" t="s">
        <v>7</v>
      </c>
      <c r="B9" s="1">
        <f aca="true" t="shared" si="5" ref="B9:G9">MAX(B6-B11,0)</f>
        <v>2</v>
      </c>
      <c r="C9" s="1">
        <f t="shared" si="5"/>
        <v>0</v>
      </c>
      <c r="D9" s="1">
        <f t="shared" si="5"/>
        <v>0</v>
      </c>
      <c r="E9" s="1">
        <f t="shared" si="5"/>
        <v>1</v>
      </c>
      <c r="F9" s="1">
        <f t="shared" si="5"/>
        <v>6</v>
      </c>
      <c r="G9" s="1">
        <f t="shared" si="5"/>
        <v>4</v>
      </c>
      <c r="H9" s="1">
        <f t="shared" si="1"/>
        <v>13</v>
      </c>
    </row>
    <row r="10" spans="1:8" ht="19.5">
      <c r="A10" s="1" t="s">
        <v>8</v>
      </c>
      <c r="B10" s="1">
        <f aca="true" t="shared" si="6" ref="B10:G10">B9*$D$20</f>
        <v>1200</v>
      </c>
      <c r="C10" s="1">
        <f t="shared" si="6"/>
        <v>0</v>
      </c>
      <c r="D10" s="1">
        <f t="shared" si="6"/>
        <v>0</v>
      </c>
      <c r="E10" s="1">
        <f t="shared" si="6"/>
        <v>600</v>
      </c>
      <c r="F10" s="1">
        <f t="shared" si="6"/>
        <v>3600</v>
      </c>
      <c r="G10" s="1">
        <f t="shared" si="6"/>
        <v>2400</v>
      </c>
      <c r="H10" s="1">
        <f t="shared" si="1"/>
        <v>7800</v>
      </c>
    </row>
    <row r="11" spans="1:8" ht="19.5">
      <c r="A11" s="1" t="s">
        <v>9</v>
      </c>
      <c r="B11" s="1">
        <f aca="true" t="shared" si="7" ref="B11:G11">B5</f>
        <v>33</v>
      </c>
      <c r="C11" s="1">
        <f t="shared" si="7"/>
        <v>42</v>
      </c>
      <c r="D11" s="1">
        <f t="shared" si="7"/>
        <v>44</v>
      </c>
      <c r="E11" s="1">
        <f t="shared" si="7"/>
        <v>43</v>
      </c>
      <c r="F11" s="1">
        <f t="shared" si="7"/>
        <v>37</v>
      </c>
      <c r="G11" s="1">
        <f t="shared" si="7"/>
        <v>33</v>
      </c>
      <c r="H11" s="1">
        <f t="shared" si="1"/>
        <v>232</v>
      </c>
    </row>
    <row r="12" spans="1:8" ht="19.5">
      <c r="A12" s="1" t="s">
        <v>10</v>
      </c>
      <c r="B12" s="1">
        <f aca="true" t="shared" si="8" ref="B12:G12">B11*B2*$E$20</f>
        <v>83160</v>
      </c>
      <c r="C12" s="1">
        <f t="shared" si="8"/>
        <v>100800</v>
      </c>
      <c r="D12" s="1">
        <f t="shared" si="8"/>
        <v>121440</v>
      </c>
      <c r="E12" s="1">
        <f t="shared" si="8"/>
        <v>108360</v>
      </c>
      <c r="F12" s="1">
        <f t="shared" si="8"/>
        <v>97680</v>
      </c>
      <c r="G12" s="1">
        <f t="shared" si="8"/>
        <v>87120</v>
      </c>
      <c r="H12" s="1">
        <f t="shared" si="1"/>
        <v>598560</v>
      </c>
    </row>
    <row r="13" spans="1:8" ht="19.5">
      <c r="A13" s="1" t="s">
        <v>11</v>
      </c>
      <c r="B13" s="1">
        <f aca="true" t="shared" si="9" ref="B13:G13">MIN(B11*$F$20*B2,B4)</f>
        <v>2760</v>
      </c>
      <c r="C13" s="1">
        <f t="shared" si="9"/>
        <v>3320</v>
      </c>
      <c r="D13" s="1">
        <f t="shared" si="9"/>
        <v>3970</v>
      </c>
      <c r="E13" s="1">
        <f t="shared" si="9"/>
        <v>3540</v>
      </c>
      <c r="F13" s="1">
        <f t="shared" si="9"/>
        <v>3180</v>
      </c>
      <c r="G13" s="1">
        <f t="shared" si="9"/>
        <v>2900</v>
      </c>
      <c r="H13" s="1">
        <f t="shared" si="1"/>
        <v>19670</v>
      </c>
    </row>
    <row r="14" spans="1:8" ht="19.5">
      <c r="A14" s="1" t="s">
        <v>12</v>
      </c>
      <c r="B14" s="1">
        <f>G20+B13-B4</f>
        <v>0</v>
      </c>
      <c r="C14" s="1">
        <f>B14+C13-C4</f>
        <v>0</v>
      </c>
      <c r="D14" s="1">
        <f>C14+D13-D4</f>
        <v>0</v>
      </c>
      <c r="E14" s="1">
        <f>D14+E13-E4</f>
        <v>0</v>
      </c>
      <c r="F14" s="1">
        <f>E14+F13-F4</f>
        <v>0</v>
      </c>
      <c r="G14" s="1">
        <f>F14+G13-G4</f>
        <v>0</v>
      </c>
      <c r="H14" s="1"/>
    </row>
    <row r="15" spans="1:8" ht="19.5">
      <c r="A15" s="1" t="s">
        <v>13</v>
      </c>
      <c r="B15" s="1">
        <f>MAX(0,B14)*$A$20</f>
        <v>0</v>
      </c>
      <c r="C15" s="1">
        <f>MAX(0,C14)*$C$20</f>
        <v>0</v>
      </c>
      <c r="D15" s="1">
        <f>MAX(0,D14)*$C$20</f>
        <v>0</v>
      </c>
      <c r="E15" s="1">
        <f>MAX(0,E14)*$C$20</f>
        <v>0</v>
      </c>
      <c r="F15" s="1">
        <f>MAX(0,F14)*$C$20</f>
        <v>0</v>
      </c>
      <c r="G15" s="1">
        <f>MAX(0,G14)*$C$20</f>
        <v>0</v>
      </c>
      <c r="H15" s="1">
        <f t="shared" si="1"/>
        <v>0</v>
      </c>
    </row>
    <row r="16" spans="1:8" ht="19.5">
      <c r="A16" s="1" t="s">
        <v>14</v>
      </c>
      <c r="B16" s="1">
        <f aca="true" t="shared" si="10" ref="B16:G16">MAX(0,-B14)*$B$20</f>
        <v>0</v>
      </c>
      <c r="C16" s="1">
        <f t="shared" si="10"/>
        <v>0</v>
      </c>
      <c r="D16" s="1">
        <f t="shared" si="10"/>
        <v>0</v>
      </c>
      <c r="E16" s="1">
        <f t="shared" si="10"/>
        <v>0</v>
      </c>
      <c r="F16" s="1">
        <f t="shared" si="10"/>
        <v>0</v>
      </c>
      <c r="G16" s="1">
        <f t="shared" si="10"/>
        <v>0</v>
      </c>
      <c r="H16" s="1">
        <f t="shared" si="1"/>
        <v>0</v>
      </c>
    </row>
    <row r="17" spans="1:8" ht="19.5">
      <c r="A17" s="1" t="s">
        <v>15</v>
      </c>
      <c r="B17" s="1">
        <f aca="true" t="shared" si="11" ref="B17:G17">B8+B10+B12+B15+B16</f>
        <v>84360</v>
      </c>
      <c r="C17" s="1">
        <f t="shared" si="11"/>
        <v>104850</v>
      </c>
      <c r="D17" s="1">
        <f t="shared" si="11"/>
        <v>122340</v>
      </c>
      <c r="E17" s="1">
        <f t="shared" si="11"/>
        <v>108960</v>
      </c>
      <c r="F17" s="1">
        <f t="shared" si="11"/>
        <v>101280</v>
      </c>
      <c r="G17" s="1">
        <f t="shared" si="11"/>
        <v>89520</v>
      </c>
      <c r="H17" s="1">
        <f t="shared" si="1"/>
        <v>611310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  <row r="23" spans="1:7" ht="12.75">
      <c r="A23" t="s">
        <v>31</v>
      </c>
      <c r="B23">
        <f>B7-B9</f>
        <v>-2</v>
      </c>
      <c r="C23">
        <f>C7-C9</f>
        <v>9</v>
      </c>
      <c r="D23">
        <f>D7-D9</f>
        <v>2</v>
      </c>
      <c r="E23">
        <f>E7-E9</f>
        <v>-1</v>
      </c>
      <c r="F23">
        <f>F7-F9</f>
        <v>-6</v>
      </c>
      <c r="G23">
        <f>G7-G9</f>
        <v>-4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 topLeftCell="A11">
      <selection activeCell="B32" sqref="B32"/>
    </sheetView>
  </sheetViews>
  <sheetFormatPr defaultColWidth="11.421875" defaultRowHeight="12.75"/>
  <cols>
    <col min="1" max="1" width="27.140625" style="0" bestFit="1" customWidth="1"/>
    <col min="2" max="2" width="18.57421875" style="0" bestFit="1" customWidth="1"/>
    <col min="3" max="3" width="14.28125" style="0" bestFit="1" customWidth="1"/>
    <col min="4" max="4" width="12.71093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 aca="true" t="shared" si="1" ref="H3:H17"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t="shared" si="1"/>
        <v>19670</v>
      </c>
    </row>
    <row r="5" spans="1:8" ht="19.5">
      <c r="A5" s="1" t="s">
        <v>3</v>
      </c>
      <c r="B5" s="1">
        <f aca="true" t="shared" si="2" ref="B5:G5">ROUNDUP($H$4/$H$3,0)</f>
        <v>39</v>
      </c>
      <c r="C5" s="1">
        <f t="shared" si="2"/>
        <v>39</v>
      </c>
      <c r="D5" s="1">
        <f t="shared" si="2"/>
        <v>39</v>
      </c>
      <c r="E5" s="1">
        <f t="shared" si="2"/>
        <v>39</v>
      </c>
      <c r="F5" s="1">
        <f t="shared" si="2"/>
        <v>39</v>
      </c>
      <c r="G5" s="1">
        <f t="shared" si="2"/>
        <v>39</v>
      </c>
      <c r="H5" s="1">
        <f t="shared" si="1"/>
        <v>234</v>
      </c>
    </row>
    <row r="6" spans="1:8" ht="19.5">
      <c r="A6" s="1" t="s">
        <v>4</v>
      </c>
      <c r="B6" s="1">
        <v>35</v>
      </c>
      <c r="C6" s="1">
        <f>B11</f>
        <v>39</v>
      </c>
      <c r="D6" s="1">
        <f>C11</f>
        <v>39</v>
      </c>
      <c r="E6" s="1">
        <f>D11</f>
        <v>39</v>
      </c>
      <c r="F6" s="1">
        <f>E11</f>
        <v>39</v>
      </c>
      <c r="G6" s="1">
        <f>F11</f>
        <v>39</v>
      </c>
      <c r="H6" s="1">
        <f t="shared" si="1"/>
        <v>230</v>
      </c>
    </row>
    <row r="7" spans="1:8" ht="19.5">
      <c r="A7" s="1" t="s">
        <v>5</v>
      </c>
      <c r="B7" s="1">
        <f aca="true" t="shared" si="3" ref="B7:G7">MAX(B11-B6,0)</f>
        <v>4</v>
      </c>
      <c r="C7" s="1">
        <f t="shared" si="3"/>
        <v>0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1"/>
        <v>4</v>
      </c>
    </row>
    <row r="8" spans="1:8" ht="19.5">
      <c r="A8" s="1" t="s">
        <v>6</v>
      </c>
      <c r="B8" s="1">
        <f aca="true" t="shared" si="4" ref="B8:G8">B7*$C$20</f>
        <v>1800</v>
      </c>
      <c r="C8" s="1">
        <f t="shared" si="4"/>
        <v>0</v>
      </c>
      <c r="D8" s="1">
        <f t="shared" si="4"/>
        <v>0</v>
      </c>
      <c r="E8" s="1">
        <f t="shared" si="4"/>
        <v>0</v>
      </c>
      <c r="F8" s="1">
        <f t="shared" si="4"/>
        <v>0</v>
      </c>
      <c r="G8" s="1">
        <f t="shared" si="4"/>
        <v>0</v>
      </c>
      <c r="H8" s="1">
        <f t="shared" si="1"/>
        <v>1800</v>
      </c>
    </row>
    <row r="9" spans="1:8" ht="19.5">
      <c r="A9" s="1" t="s">
        <v>7</v>
      </c>
      <c r="B9" s="1">
        <f aca="true" t="shared" si="5" ref="B9:G9">MAX(B6-B11,0)</f>
        <v>0</v>
      </c>
      <c r="C9" s="1">
        <f t="shared" si="5"/>
        <v>0</v>
      </c>
      <c r="D9" s="1">
        <f t="shared" si="5"/>
        <v>0</v>
      </c>
      <c r="E9" s="1">
        <f t="shared" si="5"/>
        <v>0</v>
      </c>
      <c r="F9" s="1">
        <f t="shared" si="5"/>
        <v>0</v>
      </c>
      <c r="G9" s="1">
        <f t="shared" si="5"/>
        <v>0</v>
      </c>
      <c r="H9" s="1">
        <f t="shared" si="1"/>
        <v>0</v>
      </c>
    </row>
    <row r="10" spans="1:8" ht="19.5">
      <c r="A10" s="1" t="s">
        <v>8</v>
      </c>
      <c r="B10" s="1">
        <f aca="true" t="shared" si="6" ref="B10:G10">B9*$D$20</f>
        <v>0</v>
      </c>
      <c r="C10" s="1">
        <f t="shared" si="6"/>
        <v>0</v>
      </c>
      <c r="D10" s="1">
        <f t="shared" si="6"/>
        <v>0</v>
      </c>
      <c r="E10" s="1">
        <f t="shared" si="6"/>
        <v>0</v>
      </c>
      <c r="F10" s="1">
        <f t="shared" si="6"/>
        <v>0</v>
      </c>
      <c r="G10" s="1">
        <f t="shared" si="6"/>
        <v>0</v>
      </c>
      <c r="H10" s="1">
        <f t="shared" si="1"/>
        <v>0</v>
      </c>
    </row>
    <row r="11" spans="1:8" ht="19.5">
      <c r="A11" s="1" t="s">
        <v>9</v>
      </c>
      <c r="B11" s="1">
        <f aca="true" t="shared" si="7" ref="B11:G11">MAX($B5:$G5)</f>
        <v>39</v>
      </c>
      <c r="C11" s="1">
        <f t="shared" si="7"/>
        <v>39</v>
      </c>
      <c r="D11" s="1">
        <f t="shared" si="7"/>
        <v>39</v>
      </c>
      <c r="E11" s="1">
        <f t="shared" si="7"/>
        <v>39</v>
      </c>
      <c r="F11" s="1">
        <f t="shared" si="7"/>
        <v>39</v>
      </c>
      <c r="G11" s="1">
        <f t="shared" si="7"/>
        <v>39</v>
      </c>
      <c r="H11" s="1">
        <f t="shared" si="1"/>
        <v>234</v>
      </c>
    </row>
    <row r="12" spans="1:8" ht="19.5">
      <c r="A12" s="1" t="s">
        <v>10</v>
      </c>
      <c r="B12" s="1">
        <f aca="true" t="shared" si="8" ref="B12:G12">B11*B2*$E$20</f>
        <v>98280</v>
      </c>
      <c r="C12" s="1">
        <f t="shared" si="8"/>
        <v>93600</v>
      </c>
      <c r="D12" s="1">
        <f t="shared" si="8"/>
        <v>107640</v>
      </c>
      <c r="E12" s="1">
        <f t="shared" si="8"/>
        <v>98280</v>
      </c>
      <c r="F12" s="1">
        <f t="shared" si="8"/>
        <v>102960</v>
      </c>
      <c r="G12" s="1">
        <f t="shared" si="8"/>
        <v>102960</v>
      </c>
      <c r="H12" s="1">
        <f t="shared" si="1"/>
        <v>603720</v>
      </c>
    </row>
    <row r="13" spans="1:8" ht="19.5">
      <c r="A13" s="1" t="s">
        <v>11</v>
      </c>
      <c r="B13" s="1">
        <f>B11*$F$20*B2</f>
        <v>3276</v>
      </c>
      <c r="C13" s="1">
        <f>C11*$F$20*C2</f>
        <v>3120</v>
      </c>
      <c r="D13" s="1">
        <f>D11*$F$20*D2</f>
        <v>3588</v>
      </c>
      <c r="E13" s="1">
        <f>E11*$F$20*E2</f>
        <v>3276</v>
      </c>
      <c r="F13" s="1">
        <f>F11*$F$20*F2</f>
        <v>3432</v>
      </c>
      <c r="G13" s="1">
        <f>MIN(G11*$F$20*G2,G4-F14)</f>
        <v>2978</v>
      </c>
      <c r="H13" s="1">
        <f t="shared" si="1"/>
        <v>19670</v>
      </c>
    </row>
    <row r="14" spans="1:8" ht="19.5">
      <c r="A14" s="1" t="s">
        <v>12</v>
      </c>
      <c r="B14" s="1">
        <f>G20+B13-B4</f>
        <v>516</v>
      </c>
      <c r="C14" s="1">
        <f>B14+C13-C4</f>
        <v>316</v>
      </c>
      <c r="D14" s="1">
        <f>C14+D13-D4</f>
        <v>-66</v>
      </c>
      <c r="E14" s="1">
        <f>D14+E13-E4</f>
        <v>-330</v>
      </c>
      <c r="F14" s="1">
        <f>E14+F13-F4</f>
        <v>-78</v>
      </c>
      <c r="G14" s="1">
        <f>F14+G13-G4</f>
        <v>0</v>
      </c>
      <c r="H14" s="1">
        <f t="shared" si="1"/>
        <v>358</v>
      </c>
    </row>
    <row r="15" spans="1:8" ht="19.5">
      <c r="A15" s="1" t="s">
        <v>13</v>
      </c>
      <c r="B15" s="1">
        <f aca="true" t="shared" si="9" ref="B15:G15">MAX(0,B14)*$A$20</f>
        <v>2580</v>
      </c>
      <c r="C15" s="1">
        <f t="shared" si="9"/>
        <v>1580</v>
      </c>
      <c r="D15" s="1">
        <f t="shared" si="9"/>
        <v>0</v>
      </c>
      <c r="E15" s="1">
        <f t="shared" si="9"/>
        <v>0</v>
      </c>
      <c r="F15" s="1">
        <f t="shared" si="9"/>
        <v>0</v>
      </c>
      <c r="G15" s="1">
        <f t="shared" si="9"/>
        <v>0</v>
      </c>
      <c r="H15" s="1">
        <f t="shared" si="1"/>
        <v>4160</v>
      </c>
    </row>
    <row r="16" spans="1:8" ht="19.5">
      <c r="A16" s="1" t="s">
        <v>14</v>
      </c>
      <c r="B16" s="1">
        <f aca="true" t="shared" si="10" ref="B16:G16">MAX(0,-B14)*$B$20</f>
        <v>0</v>
      </c>
      <c r="C16" s="1">
        <f t="shared" si="10"/>
        <v>0</v>
      </c>
      <c r="D16" s="1">
        <f t="shared" si="10"/>
        <v>990</v>
      </c>
      <c r="E16" s="1">
        <f t="shared" si="10"/>
        <v>4950</v>
      </c>
      <c r="F16" s="1">
        <f t="shared" si="10"/>
        <v>1170</v>
      </c>
      <c r="G16" s="1">
        <f t="shared" si="10"/>
        <v>0</v>
      </c>
      <c r="H16" s="1">
        <f t="shared" si="1"/>
        <v>7110</v>
      </c>
    </row>
    <row r="17" spans="1:8" ht="19.5">
      <c r="A17" s="1" t="s">
        <v>15</v>
      </c>
      <c r="B17" s="1">
        <f aca="true" t="shared" si="11" ref="B17:G17">B8+B10+B12+B15+B16</f>
        <v>102660</v>
      </c>
      <c r="C17" s="1">
        <f t="shared" si="11"/>
        <v>95180</v>
      </c>
      <c r="D17" s="1">
        <f t="shared" si="11"/>
        <v>108630</v>
      </c>
      <c r="E17" s="1">
        <f t="shared" si="11"/>
        <v>103230</v>
      </c>
      <c r="F17" s="1">
        <f t="shared" si="11"/>
        <v>104130</v>
      </c>
      <c r="G17" s="1">
        <f t="shared" si="11"/>
        <v>102960</v>
      </c>
      <c r="H17" s="1">
        <f t="shared" si="1"/>
        <v>616790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80" zoomScaleNormal="80" workbookViewId="0" topLeftCell="A1">
      <selection activeCell="B14" sqref="B14"/>
    </sheetView>
  </sheetViews>
  <sheetFormatPr defaultColWidth="11.421875" defaultRowHeight="12.75"/>
  <cols>
    <col min="1" max="1" width="27.140625" style="0" bestFit="1" customWidth="1"/>
    <col min="2" max="2" width="18.57421875" style="0" bestFit="1" customWidth="1"/>
    <col min="3" max="3" width="14.28125" style="0" bestFit="1" customWidth="1"/>
    <col min="4" max="4" width="12.7109375" style="0" bestFit="1" customWidth="1"/>
    <col min="6" max="6" width="13.574218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 aca="true" t="shared" si="1" ref="H3:H17"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t="shared" si="1"/>
        <v>19670</v>
      </c>
    </row>
    <row r="5" spans="1:8" ht="19.5">
      <c r="A5" s="1" t="s">
        <v>3</v>
      </c>
      <c r="B5" s="1">
        <f>ROUNDUP(SUM($B$4:B4)/(SUM($B$2:B2)*$F$20),0)</f>
        <v>33</v>
      </c>
      <c r="C5" s="1">
        <f>ROUNDUP(SUM($B$4:C4)/(SUM($B$2:C2)*$F$20),0)</f>
        <v>38</v>
      </c>
      <c r="D5" s="1">
        <f>ROUNDUP(SUM($B$4:D4)/(SUM($B$2:D2)*$F$20),0)</f>
        <v>40</v>
      </c>
      <c r="E5" s="1">
        <f>ROUNDUP(SUM($B$4:E4)/(SUM($B$2:E2)*$F$20),0)</f>
        <v>40</v>
      </c>
      <c r="F5" s="1">
        <f>ROUNDUP(SUM($B$4:F4)/(SUM($B$2:F2)*$F$20),0)</f>
        <v>40</v>
      </c>
      <c r="G5" s="1">
        <f>ROUNDUP(SUM($B$4:G4)/(SUM($B$2:G2)*$F$20),0)</f>
        <v>39</v>
      </c>
      <c r="H5" s="1">
        <f t="shared" si="1"/>
        <v>230</v>
      </c>
    </row>
    <row r="6" spans="1:8" ht="19.5">
      <c r="A6" s="1" t="s">
        <v>4</v>
      </c>
      <c r="B6" s="1">
        <v>35</v>
      </c>
      <c r="C6" s="1">
        <f>B11</f>
        <v>40</v>
      </c>
      <c r="D6" s="1">
        <f>C11</f>
        <v>40</v>
      </c>
      <c r="E6" s="1">
        <f>D11</f>
        <v>40</v>
      </c>
      <c r="F6" s="1">
        <f>E11</f>
        <v>40</v>
      </c>
      <c r="G6" s="1">
        <f>F11</f>
        <v>40</v>
      </c>
      <c r="H6" s="1">
        <f t="shared" si="1"/>
        <v>235</v>
      </c>
    </row>
    <row r="7" spans="1:8" ht="19.5">
      <c r="A7" s="1" t="s">
        <v>5</v>
      </c>
      <c r="B7" s="1">
        <f aca="true" t="shared" si="2" ref="B7:G7">MAX(B11-B6,0)</f>
        <v>5</v>
      </c>
      <c r="C7" s="1">
        <f t="shared" si="2"/>
        <v>0</v>
      </c>
      <c r="D7" s="1">
        <f t="shared" si="2"/>
        <v>0</v>
      </c>
      <c r="E7" s="1">
        <f t="shared" si="2"/>
        <v>0</v>
      </c>
      <c r="F7" s="1">
        <f t="shared" si="2"/>
        <v>0</v>
      </c>
      <c r="G7" s="1">
        <f t="shared" si="2"/>
        <v>0</v>
      </c>
      <c r="H7" s="1">
        <f t="shared" si="1"/>
        <v>5</v>
      </c>
    </row>
    <row r="8" spans="1:8" ht="19.5">
      <c r="A8" s="1" t="s">
        <v>6</v>
      </c>
      <c r="B8" s="1">
        <f aca="true" t="shared" si="3" ref="B8:G8">B7*$C$20</f>
        <v>2250</v>
      </c>
      <c r="C8" s="1">
        <f t="shared" si="3"/>
        <v>0</v>
      </c>
      <c r="D8" s="1">
        <f t="shared" si="3"/>
        <v>0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1"/>
        <v>2250</v>
      </c>
    </row>
    <row r="9" spans="1:8" ht="19.5">
      <c r="A9" s="1" t="s">
        <v>7</v>
      </c>
      <c r="B9" s="1">
        <f aca="true" t="shared" si="4" ref="B9:G9">MAX(B6-B11,0)</f>
        <v>0</v>
      </c>
      <c r="C9" s="1">
        <f t="shared" si="4"/>
        <v>0</v>
      </c>
      <c r="D9" s="1">
        <f t="shared" si="4"/>
        <v>0</v>
      </c>
      <c r="E9" s="1">
        <f t="shared" si="4"/>
        <v>0</v>
      </c>
      <c r="F9" s="1">
        <f t="shared" si="4"/>
        <v>0</v>
      </c>
      <c r="G9" s="1">
        <f t="shared" si="4"/>
        <v>0</v>
      </c>
      <c r="H9" s="1">
        <f t="shared" si="1"/>
        <v>0</v>
      </c>
    </row>
    <row r="10" spans="1:8" ht="19.5">
      <c r="A10" s="1" t="s">
        <v>8</v>
      </c>
      <c r="B10" s="1">
        <f aca="true" t="shared" si="5" ref="B10:G10">B9*$D$20</f>
        <v>0</v>
      </c>
      <c r="C10" s="1">
        <f t="shared" si="5"/>
        <v>0</v>
      </c>
      <c r="D10" s="1">
        <f t="shared" si="5"/>
        <v>0</v>
      </c>
      <c r="E10" s="1">
        <f t="shared" si="5"/>
        <v>0</v>
      </c>
      <c r="F10" s="1">
        <f t="shared" si="5"/>
        <v>0</v>
      </c>
      <c r="G10" s="1">
        <f t="shared" si="5"/>
        <v>0</v>
      </c>
      <c r="H10" s="1">
        <f t="shared" si="1"/>
        <v>0</v>
      </c>
    </row>
    <row r="11" spans="1:8" ht="19.5">
      <c r="A11" s="1" t="s">
        <v>9</v>
      </c>
      <c r="B11" s="1">
        <f aca="true" t="shared" si="6" ref="B11:G11">MAX($B5:$G5)</f>
        <v>40</v>
      </c>
      <c r="C11" s="1">
        <f t="shared" si="6"/>
        <v>40</v>
      </c>
      <c r="D11" s="1">
        <f t="shared" si="6"/>
        <v>40</v>
      </c>
      <c r="E11" s="1">
        <f t="shared" si="6"/>
        <v>40</v>
      </c>
      <c r="F11" s="1">
        <f t="shared" si="6"/>
        <v>40</v>
      </c>
      <c r="G11" s="1">
        <f t="shared" si="6"/>
        <v>40</v>
      </c>
      <c r="H11" s="1">
        <f t="shared" si="1"/>
        <v>240</v>
      </c>
    </row>
    <row r="12" spans="1:8" ht="19.5">
      <c r="A12" s="1" t="s">
        <v>10</v>
      </c>
      <c r="B12" s="1">
        <f aca="true" t="shared" si="7" ref="B12:G12">B11*B2*$E$20</f>
        <v>100800</v>
      </c>
      <c r="C12" s="1">
        <f t="shared" si="7"/>
        <v>96000</v>
      </c>
      <c r="D12" s="1">
        <f t="shared" si="7"/>
        <v>110400</v>
      </c>
      <c r="E12" s="1">
        <f t="shared" si="7"/>
        <v>100800</v>
      </c>
      <c r="F12" s="1">
        <f t="shared" si="7"/>
        <v>105600</v>
      </c>
      <c r="G12" s="1">
        <f t="shared" si="7"/>
        <v>105600</v>
      </c>
      <c r="H12" s="1">
        <f t="shared" si="1"/>
        <v>619200</v>
      </c>
    </row>
    <row r="13" spans="1:8" ht="19.5">
      <c r="A13" s="1" t="s">
        <v>11</v>
      </c>
      <c r="B13" s="1">
        <f>B11*$F$20*B2-10</f>
        <v>3350</v>
      </c>
      <c r="C13" s="1">
        <f>C11*$F$20*C2</f>
        <v>3200</v>
      </c>
      <c r="D13" s="1">
        <f>D11*$F$20*D2</f>
        <v>3680</v>
      </c>
      <c r="E13" s="1">
        <f>MIN(E11*$F$20*E2,E4-D14)</f>
        <v>3360</v>
      </c>
      <c r="F13" s="1">
        <f>MIN(F11*$F$20*F2,F4-E14)</f>
        <v>3180</v>
      </c>
      <c r="G13" s="1">
        <f>MIN(G11*$F$20*G2,G4-F14)</f>
        <v>2900</v>
      </c>
      <c r="H13" s="1">
        <f t="shared" si="1"/>
        <v>19670</v>
      </c>
    </row>
    <row r="14" spans="1:8" ht="19.5">
      <c r="A14" s="1" t="s">
        <v>12</v>
      </c>
      <c r="B14" s="1">
        <f>G20+B13-B4</f>
        <v>590</v>
      </c>
      <c r="C14" s="1">
        <f>B14+C13-C4</f>
        <v>470</v>
      </c>
      <c r="D14" s="1">
        <f>C14+D13-D4</f>
        <v>180</v>
      </c>
      <c r="E14" s="1">
        <f>D14+E13-E4</f>
        <v>0</v>
      </c>
      <c r="F14" s="1">
        <f>E14+F13-F4</f>
        <v>0</v>
      </c>
      <c r="G14" s="1">
        <f>F14+G13-G4</f>
        <v>0</v>
      </c>
      <c r="H14" s="1">
        <f t="shared" si="1"/>
        <v>1240</v>
      </c>
    </row>
    <row r="15" spans="1:8" ht="19.5">
      <c r="A15" s="1" t="s">
        <v>13</v>
      </c>
      <c r="B15" s="1">
        <f aca="true" t="shared" si="8" ref="B15:G15">MAX(0,B14)*$A$20</f>
        <v>2950</v>
      </c>
      <c r="C15" s="1">
        <f t="shared" si="8"/>
        <v>2350</v>
      </c>
      <c r="D15" s="1">
        <f t="shared" si="8"/>
        <v>900</v>
      </c>
      <c r="E15" s="1">
        <f t="shared" si="8"/>
        <v>0</v>
      </c>
      <c r="F15" s="1">
        <f t="shared" si="8"/>
        <v>0</v>
      </c>
      <c r="G15" s="1">
        <f t="shared" si="8"/>
        <v>0</v>
      </c>
      <c r="H15" s="1">
        <f t="shared" si="1"/>
        <v>6200</v>
      </c>
    </row>
    <row r="16" spans="1:8" ht="19.5">
      <c r="A16" s="1" t="s">
        <v>14</v>
      </c>
      <c r="B16" s="1">
        <f aca="true" t="shared" si="9" ref="B16:G16">MAX(0,-B14)*$B$20</f>
        <v>0</v>
      </c>
      <c r="C16" s="1">
        <f t="shared" si="9"/>
        <v>0</v>
      </c>
      <c r="D16" s="1">
        <f t="shared" si="9"/>
        <v>0</v>
      </c>
      <c r="E16" s="1">
        <f t="shared" si="9"/>
        <v>0</v>
      </c>
      <c r="F16" s="1">
        <f t="shared" si="9"/>
        <v>0</v>
      </c>
      <c r="G16" s="1">
        <f t="shared" si="9"/>
        <v>0</v>
      </c>
      <c r="H16" s="1">
        <f t="shared" si="1"/>
        <v>0</v>
      </c>
    </row>
    <row r="17" spans="1:8" ht="19.5">
      <c r="A17" s="1" t="s">
        <v>15</v>
      </c>
      <c r="B17" s="1">
        <f aca="true" t="shared" si="10" ref="B17:G17">B8+B10+B12+B15+B16</f>
        <v>106000</v>
      </c>
      <c r="C17" s="1">
        <f t="shared" si="10"/>
        <v>98350</v>
      </c>
      <c r="D17" s="1">
        <f t="shared" si="10"/>
        <v>111300</v>
      </c>
      <c r="E17" s="1">
        <f t="shared" si="10"/>
        <v>100800</v>
      </c>
      <c r="F17" s="1">
        <f t="shared" si="10"/>
        <v>105600</v>
      </c>
      <c r="G17" s="1">
        <f t="shared" si="10"/>
        <v>105600</v>
      </c>
      <c r="H17" s="1">
        <f t="shared" si="1"/>
        <v>627650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workbookViewId="0" topLeftCell="A1">
      <selection activeCell="C12" sqref="C12"/>
    </sheetView>
  </sheetViews>
  <sheetFormatPr defaultColWidth="11.421875" defaultRowHeight="12.75"/>
  <cols>
    <col min="1" max="1" width="27.140625" style="0" bestFit="1" customWidth="1"/>
    <col min="2" max="2" width="18.57421875" style="0" bestFit="1" customWidth="1"/>
    <col min="3" max="3" width="14.28125" style="0" bestFit="1" customWidth="1"/>
    <col min="4" max="4" width="12.7109375" style="0" bestFit="1" customWidth="1"/>
  </cols>
  <sheetData>
    <row r="1" spans="1:8" ht="19.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</row>
    <row r="2" spans="1:8" ht="19.5">
      <c r="A2" s="1" t="s">
        <v>0</v>
      </c>
      <c r="B2" s="1">
        <v>21</v>
      </c>
      <c r="C2" s="1">
        <v>20</v>
      </c>
      <c r="D2" s="1">
        <v>23</v>
      </c>
      <c r="E2" s="1">
        <v>21</v>
      </c>
      <c r="F2" s="1">
        <v>22</v>
      </c>
      <c r="G2" s="1">
        <v>22</v>
      </c>
      <c r="H2" s="1">
        <f>SUM(B2:G2)</f>
        <v>129</v>
      </c>
    </row>
    <row r="3" spans="1:8" ht="19.5">
      <c r="A3" s="1" t="s">
        <v>1</v>
      </c>
      <c r="B3" s="1">
        <f aca="true" t="shared" si="0" ref="B3:G3">$F$20*B2</f>
        <v>84</v>
      </c>
      <c r="C3" s="1">
        <f t="shared" si="0"/>
        <v>80</v>
      </c>
      <c r="D3" s="1">
        <f t="shared" si="0"/>
        <v>92</v>
      </c>
      <c r="E3" s="1">
        <f t="shared" si="0"/>
        <v>84</v>
      </c>
      <c r="F3" s="1">
        <f t="shared" si="0"/>
        <v>88</v>
      </c>
      <c r="G3" s="1">
        <f t="shared" si="0"/>
        <v>88</v>
      </c>
      <c r="H3" s="1">
        <f aca="true" t="shared" si="1" ref="H3:H17">SUM(B3:G3)</f>
        <v>516</v>
      </c>
    </row>
    <row r="4" spans="1:8" ht="19.5">
      <c r="A4" s="1" t="s">
        <v>2</v>
      </c>
      <c r="B4" s="1">
        <v>2760</v>
      </c>
      <c r="C4" s="1">
        <v>3320</v>
      </c>
      <c r="D4" s="1">
        <v>3970</v>
      </c>
      <c r="E4" s="1">
        <v>3540</v>
      </c>
      <c r="F4" s="1">
        <v>3180</v>
      </c>
      <c r="G4" s="1">
        <v>2900</v>
      </c>
      <c r="H4" s="1">
        <f t="shared" si="1"/>
        <v>19670</v>
      </c>
    </row>
    <row r="5" spans="1:8" ht="19.5">
      <c r="A5" s="5" t="s">
        <v>3</v>
      </c>
      <c r="B5" s="5">
        <f aca="true" t="shared" si="2" ref="B5:G5">ROUNDUP(B4/(B2*$F$20),0)</f>
        <v>33</v>
      </c>
      <c r="C5" s="5">
        <f t="shared" si="2"/>
        <v>42</v>
      </c>
      <c r="D5" s="5">
        <f t="shared" si="2"/>
        <v>44</v>
      </c>
      <c r="E5" s="5">
        <f t="shared" si="2"/>
        <v>43</v>
      </c>
      <c r="F5" s="5">
        <f t="shared" si="2"/>
        <v>37</v>
      </c>
      <c r="G5" s="5">
        <f t="shared" si="2"/>
        <v>33</v>
      </c>
      <c r="H5" s="5">
        <f t="shared" si="1"/>
        <v>232</v>
      </c>
    </row>
    <row r="6" spans="1:8" ht="19.5">
      <c r="A6" s="1" t="s">
        <v>4</v>
      </c>
      <c r="B6" s="1">
        <v>35</v>
      </c>
      <c r="C6" s="1">
        <f>B11</f>
        <v>38</v>
      </c>
      <c r="D6" s="1">
        <f>C11</f>
        <v>40</v>
      </c>
      <c r="E6" s="1">
        <f>D11</f>
        <v>41</v>
      </c>
      <c r="F6" s="1">
        <f>E11</f>
        <v>41</v>
      </c>
      <c r="G6" s="1">
        <f>F11</f>
        <v>36</v>
      </c>
      <c r="H6" s="1">
        <f t="shared" si="1"/>
        <v>231</v>
      </c>
    </row>
    <row r="7" spans="1:8" ht="19.5">
      <c r="A7" s="1" t="s">
        <v>5</v>
      </c>
      <c r="B7" s="1">
        <f aca="true" t="shared" si="3" ref="B7:G7">MAX(B11-B6,0)</f>
        <v>3</v>
      </c>
      <c r="C7" s="1">
        <f t="shared" si="3"/>
        <v>2</v>
      </c>
      <c r="D7" s="1">
        <f t="shared" si="3"/>
        <v>1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1"/>
        <v>6</v>
      </c>
    </row>
    <row r="8" spans="1:8" ht="19.5">
      <c r="A8" s="1" t="s">
        <v>6</v>
      </c>
      <c r="B8" s="1">
        <f aca="true" t="shared" si="4" ref="B8:G8">B7*$C$20</f>
        <v>1350</v>
      </c>
      <c r="C8" s="1">
        <f t="shared" si="4"/>
        <v>900</v>
      </c>
      <c r="D8" s="1">
        <f t="shared" si="4"/>
        <v>450</v>
      </c>
      <c r="E8" s="1">
        <f t="shared" si="4"/>
        <v>0</v>
      </c>
      <c r="F8" s="1">
        <f t="shared" si="4"/>
        <v>0</v>
      </c>
      <c r="G8" s="1">
        <f t="shared" si="4"/>
        <v>0</v>
      </c>
      <c r="H8" s="1">
        <f t="shared" si="1"/>
        <v>2700</v>
      </c>
    </row>
    <row r="9" spans="1:8" ht="19.5">
      <c r="A9" s="1" t="s">
        <v>7</v>
      </c>
      <c r="B9" s="1">
        <f aca="true" t="shared" si="5" ref="B9:G9">MAX(B6-B11,0)</f>
        <v>0</v>
      </c>
      <c r="C9" s="1">
        <f t="shared" si="5"/>
        <v>0</v>
      </c>
      <c r="D9" s="1">
        <f t="shared" si="5"/>
        <v>0</v>
      </c>
      <c r="E9" s="1">
        <f t="shared" si="5"/>
        <v>0</v>
      </c>
      <c r="F9" s="1">
        <f t="shared" si="5"/>
        <v>5</v>
      </c>
      <c r="G9" s="1">
        <f t="shared" si="5"/>
        <v>1</v>
      </c>
      <c r="H9" s="1">
        <f t="shared" si="1"/>
        <v>6</v>
      </c>
    </row>
    <row r="10" spans="1:8" ht="19.5">
      <c r="A10" s="1" t="s">
        <v>8</v>
      </c>
      <c r="B10" s="1">
        <f aca="true" t="shared" si="6" ref="B10:G10">B9*$D$20</f>
        <v>0</v>
      </c>
      <c r="C10" s="1">
        <f t="shared" si="6"/>
        <v>0</v>
      </c>
      <c r="D10" s="1">
        <f t="shared" si="6"/>
        <v>0</v>
      </c>
      <c r="E10" s="1">
        <f t="shared" si="6"/>
        <v>0</v>
      </c>
      <c r="F10" s="1">
        <f t="shared" si="6"/>
        <v>3000</v>
      </c>
      <c r="G10" s="1">
        <f t="shared" si="6"/>
        <v>600</v>
      </c>
      <c r="H10" s="1">
        <f t="shared" si="1"/>
        <v>3600</v>
      </c>
    </row>
    <row r="11" spans="1:8" ht="19.5">
      <c r="A11" s="1" t="s">
        <v>9</v>
      </c>
      <c r="B11" s="1">
        <v>38</v>
      </c>
      <c r="C11" s="1">
        <v>40</v>
      </c>
      <c r="D11" s="1">
        <v>41</v>
      </c>
      <c r="E11" s="1">
        <v>41</v>
      </c>
      <c r="F11" s="1">
        <v>36</v>
      </c>
      <c r="G11" s="1">
        <v>35</v>
      </c>
      <c r="H11" s="1">
        <f t="shared" si="1"/>
        <v>231</v>
      </c>
    </row>
    <row r="12" spans="1:8" ht="19.5">
      <c r="A12" s="1" t="s">
        <v>10</v>
      </c>
      <c r="B12" s="1">
        <f aca="true" t="shared" si="7" ref="B12:G12">B11*B2*$E$20</f>
        <v>95760</v>
      </c>
      <c r="C12" s="1">
        <f t="shared" si="7"/>
        <v>96000</v>
      </c>
      <c r="D12" s="1">
        <f t="shared" si="7"/>
        <v>113160</v>
      </c>
      <c r="E12" s="1">
        <f t="shared" si="7"/>
        <v>103320</v>
      </c>
      <c r="F12" s="1">
        <f t="shared" si="7"/>
        <v>95040</v>
      </c>
      <c r="G12" s="1">
        <f t="shared" si="7"/>
        <v>92400</v>
      </c>
      <c r="H12" s="1">
        <f t="shared" si="1"/>
        <v>595680</v>
      </c>
    </row>
    <row r="13" spans="1:8" ht="19.5">
      <c r="A13" s="1" t="s">
        <v>11</v>
      </c>
      <c r="B13" s="1">
        <f>B11*$F$20*B2</f>
        <v>3192</v>
      </c>
      <c r="C13" s="1">
        <f>C11*$F$20*C2</f>
        <v>3200</v>
      </c>
      <c r="D13" s="1">
        <f>D11*$F$20*D2</f>
        <v>3772</v>
      </c>
      <c r="E13" s="1">
        <f>E11*$F$20*E2</f>
        <v>3444</v>
      </c>
      <c r="F13" s="1">
        <f>F11*$F$20*F2</f>
        <v>3168</v>
      </c>
      <c r="G13" s="1">
        <f>MIN(G11*$F$20*G2,G4-F14)</f>
        <v>2894</v>
      </c>
      <c r="H13" s="1">
        <f t="shared" si="1"/>
        <v>19670</v>
      </c>
    </row>
    <row r="14" spans="1:8" ht="19.5">
      <c r="A14" s="1" t="s">
        <v>12</v>
      </c>
      <c r="B14" s="1">
        <f>G20+B13-B4</f>
        <v>432</v>
      </c>
      <c r="C14" s="1">
        <f>B14+C13-C4</f>
        <v>312</v>
      </c>
      <c r="D14" s="1">
        <f>C14+D13-D4</f>
        <v>114</v>
      </c>
      <c r="E14" s="1">
        <f>D14+E13-E4</f>
        <v>18</v>
      </c>
      <c r="F14" s="1">
        <f>E14+F13-F4</f>
        <v>6</v>
      </c>
      <c r="G14" s="1">
        <f>F14+G13-G4</f>
        <v>0</v>
      </c>
      <c r="H14" s="1">
        <f t="shared" si="1"/>
        <v>882</v>
      </c>
    </row>
    <row r="15" spans="1:8" ht="19.5">
      <c r="A15" s="1" t="s">
        <v>13</v>
      </c>
      <c r="B15" s="1">
        <f aca="true" t="shared" si="8" ref="B15:G15">MAX(0,B14)*$A$20</f>
        <v>2160</v>
      </c>
      <c r="C15" s="1">
        <f t="shared" si="8"/>
        <v>1560</v>
      </c>
      <c r="D15" s="1">
        <f t="shared" si="8"/>
        <v>570</v>
      </c>
      <c r="E15" s="1">
        <f t="shared" si="8"/>
        <v>90</v>
      </c>
      <c r="F15" s="1">
        <f t="shared" si="8"/>
        <v>30</v>
      </c>
      <c r="G15" s="1">
        <f t="shared" si="8"/>
        <v>0</v>
      </c>
      <c r="H15" s="1">
        <f t="shared" si="1"/>
        <v>4410</v>
      </c>
    </row>
    <row r="16" spans="1:8" ht="19.5">
      <c r="A16" s="1" t="s">
        <v>14</v>
      </c>
      <c r="B16" s="1">
        <f aca="true" t="shared" si="9" ref="B16:G16">MAX(0,-B14)*$B$20</f>
        <v>0</v>
      </c>
      <c r="C16" s="1">
        <f t="shared" si="9"/>
        <v>0</v>
      </c>
      <c r="D16" s="1">
        <f t="shared" si="9"/>
        <v>0</v>
      </c>
      <c r="E16" s="1">
        <f t="shared" si="9"/>
        <v>0</v>
      </c>
      <c r="F16" s="1">
        <f t="shared" si="9"/>
        <v>0</v>
      </c>
      <c r="G16" s="1">
        <f t="shared" si="9"/>
        <v>0</v>
      </c>
      <c r="H16" s="1">
        <f t="shared" si="1"/>
        <v>0</v>
      </c>
    </row>
    <row r="17" spans="1:8" ht="19.5">
      <c r="A17" s="1" t="s">
        <v>15</v>
      </c>
      <c r="B17" s="1">
        <f aca="true" t="shared" si="10" ref="B17:G17">B8+B10+B12+B15+B16</f>
        <v>99270</v>
      </c>
      <c r="C17" s="1">
        <f t="shared" si="10"/>
        <v>98460</v>
      </c>
      <c r="D17" s="1">
        <f t="shared" si="10"/>
        <v>114180</v>
      </c>
      <c r="E17" s="1">
        <f t="shared" si="10"/>
        <v>103410</v>
      </c>
      <c r="F17" s="1">
        <f t="shared" si="10"/>
        <v>98070</v>
      </c>
      <c r="G17" s="1">
        <f t="shared" si="10"/>
        <v>93000</v>
      </c>
      <c r="H17" s="1">
        <f t="shared" si="1"/>
        <v>606390</v>
      </c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23</v>
      </c>
      <c r="B19" s="1" t="s">
        <v>29</v>
      </c>
      <c r="C19" s="2" t="s">
        <v>25</v>
      </c>
      <c r="D19" s="2" t="s">
        <v>26</v>
      </c>
      <c r="E19" s="2" t="s">
        <v>24</v>
      </c>
      <c r="F19" s="2" t="s">
        <v>27</v>
      </c>
      <c r="G19" s="2" t="s">
        <v>28</v>
      </c>
      <c r="H19" s="2"/>
    </row>
    <row r="20" spans="1:8" ht="19.5">
      <c r="A20" s="2">
        <v>5</v>
      </c>
      <c r="B20" s="1">
        <v>15</v>
      </c>
      <c r="C20" s="2">
        <v>450</v>
      </c>
      <c r="D20" s="2">
        <v>600</v>
      </c>
      <c r="E20" s="2">
        <v>120</v>
      </c>
      <c r="F20" s="2">
        <v>4</v>
      </c>
      <c r="G20" s="2">
        <v>0</v>
      </c>
      <c r="H20" s="2"/>
    </row>
    <row r="23" spans="1:7" ht="12.75">
      <c r="A23" t="s">
        <v>30</v>
      </c>
      <c r="B23">
        <f aca="true" t="shared" si="11" ref="B23:G23">B7-B9</f>
        <v>3</v>
      </c>
      <c r="C23">
        <f t="shared" si="11"/>
        <v>2</v>
      </c>
      <c r="D23">
        <f t="shared" si="11"/>
        <v>1</v>
      </c>
      <c r="E23">
        <f t="shared" si="11"/>
        <v>0</v>
      </c>
      <c r="F23">
        <f t="shared" si="11"/>
        <v>-5</v>
      </c>
      <c r="G23">
        <f t="shared" si="11"/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almeder</cp:lastModifiedBy>
  <cp:lastPrinted>2005-03-15T10:00:17Z</cp:lastPrinted>
  <dcterms:created xsi:type="dcterms:W3CDTF">2002-10-14T09:15:59Z</dcterms:created>
  <dcterms:modified xsi:type="dcterms:W3CDTF">2006-02-17T09:22:59Z</dcterms:modified>
  <cp:category/>
  <cp:version/>
  <cp:contentType/>
  <cp:contentStatus/>
</cp:coreProperties>
</file>